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weberk\Desktop\"/>
    </mc:Choice>
  </mc:AlternateContent>
  <bookViews>
    <workbookView xWindow="0" yWindow="0" windowWidth="28800" windowHeight="11100"/>
  </bookViews>
  <sheets>
    <sheet name="JNS analysis 2025" sheetId="7" r:id="rId1"/>
  </sheets>
  <definedNames>
    <definedName name="_xlnm._FilterDatabase" localSheetId="0" hidden="1">'JNS analysis 2025'!$A$2:$AK$100</definedName>
    <definedName name="_xlnm.Print_Area" localSheetId="0">'JNS analysis 2025'!$A$1:$AK$100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6" i="7" l="1"/>
  <c r="AG7" i="7"/>
  <c r="AG8" i="7"/>
  <c r="AG9" i="7"/>
  <c r="AG10" i="7"/>
  <c r="AG11" i="7"/>
  <c r="AG12" i="7"/>
  <c r="AG13" i="7"/>
  <c r="AG14" i="7"/>
  <c r="AG15" i="7"/>
  <c r="AG16" i="7"/>
  <c r="AG19" i="7"/>
  <c r="AG20" i="7"/>
  <c r="AG25" i="7"/>
  <c r="AG26" i="7"/>
  <c r="AG27" i="7"/>
  <c r="AG28" i="7"/>
  <c r="AG29" i="7"/>
  <c r="AG30" i="7"/>
  <c r="AG31" i="7"/>
  <c r="AG32" i="7"/>
  <c r="AG33" i="7"/>
  <c r="AG34" i="7"/>
  <c r="AG35" i="7"/>
  <c r="AG36" i="7"/>
  <c r="AG37" i="7"/>
  <c r="AG39" i="7"/>
  <c r="AG41" i="7"/>
  <c r="AG43" i="7"/>
  <c r="AG45" i="7"/>
  <c r="AG46" i="7"/>
  <c r="AG48" i="7"/>
  <c r="AG49" i="7"/>
  <c r="AG50" i="7"/>
  <c r="AG51" i="7"/>
  <c r="AG52" i="7"/>
  <c r="AG53" i="7"/>
  <c r="AG54" i="7"/>
  <c r="AG55" i="7"/>
  <c r="AG56" i="7"/>
  <c r="AG57" i="7"/>
  <c r="AG58" i="7"/>
  <c r="AG59" i="7"/>
  <c r="AG60" i="7"/>
  <c r="AG61" i="7"/>
  <c r="AG62" i="7"/>
  <c r="AG63" i="7"/>
  <c r="AG64" i="7"/>
  <c r="AG65" i="7"/>
  <c r="AG66" i="7"/>
  <c r="AG68" i="7"/>
  <c r="AG69" i="7"/>
  <c r="AG70" i="7"/>
  <c r="AG71" i="7"/>
  <c r="AG72" i="7"/>
  <c r="AG73" i="7"/>
  <c r="AG74" i="7"/>
  <c r="AG75" i="7"/>
  <c r="AG76" i="7"/>
  <c r="AG77" i="7"/>
  <c r="AG78" i="7"/>
  <c r="AG79" i="7"/>
  <c r="AG81" i="7"/>
  <c r="AG82" i="7"/>
  <c r="AG83" i="7"/>
  <c r="AG84" i="7"/>
  <c r="AG85" i="7"/>
  <c r="AG86" i="7"/>
  <c r="AG89" i="7"/>
  <c r="AG92" i="7"/>
  <c r="AG95" i="7"/>
  <c r="AG97" i="7"/>
  <c r="AG98" i="7"/>
  <c r="AD6" i="7"/>
  <c r="AH6" i="7" s="1"/>
  <c r="AD7" i="7"/>
  <c r="AD8" i="7"/>
  <c r="AH8" i="7" s="1"/>
  <c r="AD10" i="7"/>
  <c r="AH10" i="7" s="1"/>
  <c r="AD12" i="7"/>
  <c r="AH12" i="7" s="1"/>
  <c r="AD14" i="7"/>
  <c r="AH14" i="7" s="1"/>
  <c r="AD15" i="7"/>
  <c r="AD31" i="7"/>
  <c r="AD32" i="7"/>
  <c r="AH32" i="7" s="1"/>
  <c r="AD33" i="7"/>
  <c r="AD34" i="7"/>
  <c r="AH34" i="7" s="1"/>
  <c r="AD35" i="7"/>
  <c r="AD41" i="7"/>
  <c r="AD46" i="7"/>
  <c r="AH46" i="7" s="1"/>
  <c r="AD56" i="7"/>
  <c r="AH56" i="7" s="1"/>
  <c r="AD57" i="7"/>
  <c r="AH57" i="7" s="1"/>
  <c r="AD58" i="7"/>
  <c r="AH58" i="7" s="1"/>
  <c r="AD59" i="7"/>
  <c r="AH59" i="7" s="1"/>
  <c r="AD75" i="7"/>
  <c r="AD76" i="7"/>
  <c r="AH76" i="7" s="1"/>
  <c r="AD77" i="7"/>
  <c r="AD78" i="7"/>
  <c r="AH78" i="7" s="1"/>
  <c r="AD79" i="7"/>
  <c r="AD83" i="7"/>
  <c r="AH83" i="7" s="1"/>
  <c r="AD95" i="7"/>
  <c r="AH95" i="7" s="1"/>
  <c r="AG3" i="7"/>
  <c r="Z3" i="7"/>
  <c r="Z4" i="7"/>
  <c r="AG4" i="7" s="1"/>
  <c r="Z5" i="7"/>
  <c r="AG5" i="7" s="1"/>
  <c r="Z6" i="7"/>
  <c r="Z7" i="7"/>
  <c r="Z8" i="7"/>
  <c r="Z9" i="7"/>
  <c r="Z10" i="7"/>
  <c r="Z11" i="7"/>
  <c r="Z12" i="7"/>
  <c r="Z13" i="7"/>
  <c r="Z14" i="7"/>
  <c r="Z15" i="7"/>
  <c r="Z16" i="7"/>
  <c r="Z17" i="7"/>
  <c r="AG17" i="7" s="1"/>
  <c r="Z18" i="7"/>
  <c r="AG18" i="7" s="1"/>
  <c r="Z19" i="7"/>
  <c r="Z20" i="7"/>
  <c r="Z21" i="7"/>
  <c r="AG21" i="7" s="1"/>
  <c r="Z22" i="7"/>
  <c r="AG22" i="7" s="1"/>
  <c r="Z23" i="7"/>
  <c r="AG23" i="7" s="1"/>
  <c r="Z24" i="7"/>
  <c r="AG24" i="7" s="1"/>
  <c r="Z25" i="7"/>
  <c r="Z26" i="7"/>
  <c r="Z27" i="7"/>
  <c r="Z28" i="7"/>
  <c r="Z29" i="7"/>
  <c r="Z30" i="7"/>
  <c r="Z31" i="7"/>
  <c r="Z32" i="7"/>
  <c r="Z33" i="7"/>
  <c r="Z34" i="7"/>
  <c r="Z35" i="7"/>
  <c r="Z36" i="7"/>
  <c r="Z37" i="7"/>
  <c r="Z38" i="7"/>
  <c r="AG38" i="7" s="1"/>
  <c r="Z39" i="7"/>
  <c r="Z40" i="7"/>
  <c r="AG40" i="7" s="1"/>
  <c r="Z41" i="7"/>
  <c r="Z42" i="7"/>
  <c r="AG42" i="7" s="1"/>
  <c r="Z43" i="7"/>
  <c r="Z44" i="7"/>
  <c r="AG44" i="7" s="1"/>
  <c r="Z45" i="7"/>
  <c r="Z46" i="7"/>
  <c r="Z47" i="7"/>
  <c r="AG47" i="7" s="1"/>
  <c r="Z48" i="7"/>
  <c r="Z49" i="7"/>
  <c r="Z50" i="7"/>
  <c r="Z51" i="7"/>
  <c r="Z52" i="7"/>
  <c r="Z53" i="7"/>
  <c r="Z54" i="7"/>
  <c r="Z55" i="7"/>
  <c r="Z56" i="7"/>
  <c r="Z57" i="7"/>
  <c r="Z58" i="7"/>
  <c r="Z59" i="7"/>
  <c r="Z60" i="7"/>
  <c r="Z61" i="7"/>
  <c r="Z62" i="7"/>
  <c r="Z63" i="7"/>
  <c r="Z64" i="7"/>
  <c r="Z65" i="7"/>
  <c r="Z66" i="7"/>
  <c r="Z67" i="7"/>
  <c r="AG67" i="7" s="1"/>
  <c r="Z68" i="7"/>
  <c r="Z69" i="7"/>
  <c r="Z70" i="7"/>
  <c r="Z71" i="7"/>
  <c r="Z72" i="7"/>
  <c r="Z73" i="7"/>
  <c r="Z74" i="7"/>
  <c r="Z75" i="7"/>
  <c r="Z76" i="7"/>
  <c r="Z77" i="7"/>
  <c r="Z78" i="7"/>
  <c r="Z79" i="7"/>
  <c r="Z80" i="7"/>
  <c r="AG80" i="7" s="1"/>
  <c r="Z81" i="7"/>
  <c r="Z82" i="7"/>
  <c r="Z83" i="7"/>
  <c r="Z84" i="7"/>
  <c r="Z85" i="7"/>
  <c r="Z86" i="7"/>
  <c r="Z87" i="7"/>
  <c r="AG87" i="7" s="1"/>
  <c r="Z88" i="7"/>
  <c r="AG88" i="7" s="1"/>
  <c r="Z89" i="7"/>
  <c r="Z90" i="7"/>
  <c r="AG90" i="7" s="1"/>
  <c r="Z91" i="7"/>
  <c r="AG91" i="7" s="1"/>
  <c r="Z92" i="7"/>
  <c r="Z93" i="7"/>
  <c r="AG93" i="7" s="1"/>
  <c r="Z94" i="7"/>
  <c r="AG94" i="7" s="1"/>
  <c r="Z95" i="7"/>
  <c r="Z96" i="7"/>
  <c r="AG96" i="7" s="1"/>
  <c r="Z97" i="7"/>
  <c r="Z98" i="7"/>
  <c r="Z99" i="7"/>
  <c r="AG99" i="7" s="1"/>
  <c r="Z100" i="7"/>
  <c r="AG100" i="7" s="1"/>
  <c r="AH77" i="7" l="1"/>
  <c r="AH41" i="7"/>
  <c r="AH35" i="7"/>
  <c r="AH31" i="7"/>
  <c r="AH79" i="7"/>
  <c r="AH75" i="7"/>
  <c r="AH15" i="7"/>
  <c r="AH33" i="7"/>
  <c r="AH7" i="7"/>
  <c r="X4" i="7"/>
  <c r="Y4" i="7"/>
  <c r="X5" i="7"/>
  <c r="Y5" i="7"/>
  <c r="X6" i="7"/>
  <c r="Y6" i="7"/>
  <c r="X7" i="7"/>
  <c r="Y7" i="7"/>
  <c r="X8" i="7"/>
  <c r="Y8" i="7"/>
  <c r="X9" i="7"/>
  <c r="Y9" i="7"/>
  <c r="X10" i="7"/>
  <c r="Y10" i="7"/>
  <c r="X11" i="7"/>
  <c r="Y11" i="7"/>
  <c r="X12" i="7"/>
  <c r="Y12" i="7"/>
  <c r="X13" i="7"/>
  <c r="Y13" i="7"/>
  <c r="X14" i="7"/>
  <c r="Y14" i="7"/>
  <c r="X15" i="7"/>
  <c r="Y15" i="7"/>
  <c r="X16" i="7"/>
  <c r="Y16" i="7"/>
  <c r="X17" i="7"/>
  <c r="Y17" i="7"/>
  <c r="X18" i="7"/>
  <c r="Y18" i="7"/>
  <c r="X19" i="7"/>
  <c r="X20" i="7"/>
  <c r="X21" i="7"/>
  <c r="Y21" i="7"/>
  <c r="X22" i="7"/>
  <c r="Y22" i="7"/>
  <c r="X23" i="7"/>
  <c r="Y23" i="7"/>
  <c r="X24" i="7"/>
  <c r="Y24" i="7"/>
  <c r="X25" i="7"/>
  <c r="Y25" i="7"/>
  <c r="X26" i="7"/>
  <c r="Y26" i="7"/>
  <c r="X27" i="7"/>
  <c r="Y27" i="7"/>
  <c r="X28" i="7"/>
  <c r="Y28" i="7"/>
  <c r="X29" i="7"/>
  <c r="Y29" i="7"/>
  <c r="X30" i="7"/>
  <c r="Y30" i="7"/>
  <c r="X31" i="7"/>
  <c r="Y31" i="7"/>
  <c r="X32" i="7"/>
  <c r="Y32" i="7"/>
  <c r="X33" i="7"/>
  <c r="Y33" i="7"/>
  <c r="X34" i="7"/>
  <c r="Y34" i="7"/>
  <c r="X35" i="7"/>
  <c r="Y35" i="7"/>
  <c r="X36" i="7"/>
  <c r="Y36" i="7"/>
  <c r="X37" i="7"/>
  <c r="Y37" i="7"/>
  <c r="X38" i="7"/>
  <c r="Y38" i="7"/>
  <c r="X39" i="7"/>
  <c r="Y39" i="7"/>
  <c r="X40" i="7"/>
  <c r="Y40" i="7"/>
  <c r="X41" i="7"/>
  <c r="Y41" i="7"/>
  <c r="X42" i="7"/>
  <c r="Y42" i="7"/>
  <c r="X43" i="7"/>
  <c r="Y43" i="7"/>
  <c r="X44" i="7"/>
  <c r="Y44" i="7"/>
  <c r="X45" i="7"/>
  <c r="Y45" i="7"/>
  <c r="X46" i="7"/>
  <c r="Y46" i="7"/>
  <c r="X47" i="7"/>
  <c r="Y47" i="7"/>
  <c r="X48" i="7"/>
  <c r="Y48" i="7"/>
  <c r="X49" i="7"/>
  <c r="Y49" i="7"/>
  <c r="X50" i="7"/>
  <c r="Y50" i="7"/>
  <c r="X51" i="7"/>
  <c r="Y51" i="7"/>
  <c r="X52" i="7"/>
  <c r="Y52" i="7"/>
  <c r="X53" i="7"/>
  <c r="Y53" i="7"/>
  <c r="X54" i="7"/>
  <c r="Y54" i="7"/>
  <c r="X55" i="7"/>
  <c r="Y55" i="7"/>
  <c r="X56" i="7"/>
  <c r="Y56" i="7"/>
  <c r="X57" i="7"/>
  <c r="Y57" i="7"/>
  <c r="X58" i="7"/>
  <c r="Y58" i="7"/>
  <c r="X59" i="7"/>
  <c r="Y59" i="7"/>
  <c r="X60" i="7"/>
  <c r="Y60" i="7"/>
  <c r="X61" i="7"/>
  <c r="Y61" i="7"/>
  <c r="X62" i="7"/>
  <c r="Y62" i="7"/>
  <c r="X63" i="7"/>
  <c r="Y63" i="7"/>
  <c r="X64" i="7"/>
  <c r="Y64" i="7"/>
  <c r="X65" i="7"/>
  <c r="Y65" i="7"/>
  <c r="X66" i="7"/>
  <c r="Y66" i="7"/>
  <c r="X67" i="7"/>
  <c r="Y67" i="7"/>
  <c r="X68" i="7"/>
  <c r="Y68" i="7"/>
  <c r="X69" i="7"/>
  <c r="Y69" i="7"/>
  <c r="X70" i="7"/>
  <c r="Y70" i="7"/>
  <c r="X71" i="7"/>
  <c r="Y71" i="7"/>
  <c r="X72" i="7"/>
  <c r="Y72" i="7"/>
  <c r="X73" i="7"/>
  <c r="Y73" i="7"/>
  <c r="X74" i="7"/>
  <c r="Y74" i="7"/>
  <c r="X75" i="7"/>
  <c r="Y75" i="7"/>
  <c r="X76" i="7"/>
  <c r="Y76" i="7"/>
  <c r="X77" i="7"/>
  <c r="Y77" i="7"/>
  <c r="X78" i="7"/>
  <c r="Y78" i="7"/>
  <c r="X79" i="7"/>
  <c r="Y79" i="7"/>
  <c r="X80" i="7"/>
  <c r="Y80" i="7"/>
  <c r="X81" i="7"/>
  <c r="Y81" i="7"/>
  <c r="X82" i="7"/>
  <c r="Y82" i="7"/>
  <c r="X83" i="7"/>
  <c r="Y83" i="7"/>
  <c r="X84" i="7"/>
  <c r="X85" i="7"/>
  <c r="X86" i="7"/>
  <c r="Y86" i="7"/>
  <c r="X87" i="7"/>
  <c r="Y87" i="7"/>
  <c r="X88" i="7"/>
  <c r="Y88" i="7"/>
  <c r="X89" i="7"/>
  <c r="Y89" i="7"/>
  <c r="X90" i="7"/>
  <c r="Y90" i="7"/>
  <c r="X91" i="7"/>
  <c r="Y91" i="7"/>
  <c r="X92" i="7"/>
  <c r="Y92" i="7"/>
  <c r="X93" i="7"/>
  <c r="Y93" i="7"/>
  <c r="X94" i="7"/>
  <c r="Y94" i="7"/>
  <c r="X95" i="7"/>
  <c r="Y95" i="7"/>
  <c r="X96" i="7"/>
  <c r="Y96" i="7"/>
  <c r="X97" i="7"/>
  <c r="Y97" i="7"/>
  <c r="X98" i="7"/>
  <c r="Y98" i="7"/>
  <c r="X99" i="7"/>
  <c r="Y99" i="7"/>
  <c r="X100" i="7"/>
  <c r="Y100" i="7"/>
  <c r="Y3" i="7"/>
  <c r="X3" i="7"/>
  <c r="AB100" i="7" l="1"/>
  <c r="AA100" i="7"/>
  <c r="AD100" i="7" s="1"/>
  <c r="AH100" i="7" s="1"/>
  <c r="AB99" i="7"/>
  <c r="AA99" i="7"/>
  <c r="AD99" i="7" s="1"/>
  <c r="AH99" i="7" s="1"/>
  <c r="AB98" i="7"/>
  <c r="AA98" i="7"/>
  <c r="AD98" i="7" s="1"/>
  <c r="AH98" i="7" s="1"/>
  <c r="AB97" i="7"/>
  <c r="AA97" i="7"/>
  <c r="AD97" i="7" s="1"/>
  <c r="AH97" i="7" s="1"/>
  <c r="AB96" i="7"/>
  <c r="AA96" i="7"/>
  <c r="AD96" i="7" s="1"/>
  <c r="AH96" i="7" s="1"/>
  <c r="AB94" i="7"/>
  <c r="AA94" i="7"/>
  <c r="AD94" i="7" s="1"/>
  <c r="AH94" i="7" s="1"/>
  <c r="AB93" i="7"/>
  <c r="AA93" i="7"/>
  <c r="AD93" i="7" s="1"/>
  <c r="AH93" i="7" s="1"/>
  <c r="AB92" i="7"/>
  <c r="AA92" i="7"/>
  <c r="AD92" i="7" s="1"/>
  <c r="AH92" i="7" s="1"/>
  <c r="Q91" i="7"/>
  <c r="P91" i="7"/>
  <c r="O91" i="7"/>
  <c r="Q90" i="7"/>
  <c r="P90" i="7"/>
  <c r="O90" i="7"/>
  <c r="Q89" i="7"/>
  <c r="P89" i="7"/>
  <c r="O89" i="7"/>
  <c r="AA88" i="7"/>
  <c r="Q88" i="7"/>
  <c r="AB88" i="7" s="1"/>
  <c r="Q87" i="7"/>
  <c r="P87" i="7"/>
  <c r="S87" i="7" s="1"/>
  <c r="O87" i="7"/>
  <c r="Q86" i="7"/>
  <c r="P86" i="7"/>
  <c r="S86" i="7" s="1"/>
  <c r="O86" i="7"/>
  <c r="Q85" i="7"/>
  <c r="P85" i="7"/>
  <c r="O85" i="7"/>
  <c r="Q84" i="7"/>
  <c r="P84" i="7"/>
  <c r="S84" i="7" s="1"/>
  <c r="O84" i="7"/>
  <c r="Q83" i="7"/>
  <c r="P83" i="7"/>
  <c r="S83" i="7" s="1"/>
  <c r="O83" i="7"/>
  <c r="Q82" i="7"/>
  <c r="P82" i="7"/>
  <c r="O82" i="7"/>
  <c r="Q81" i="7"/>
  <c r="P81" i="7"/>
  <c r="S81" i="7" s="1"/>
  <c r="O81" i="7"/>
  <c r="AB80" i="7"/>
  <c r="AA80" i="7"/>
  <c r="AD80" i="7" s="1"/>
  <c r="AH80" i="7" s="1"/>
  <c r="Q79" i="7"/>
  <c r="P79" i="7"/>
  <c r="S79" i="7" s="1"/>
  <c r="O79" i="7"/>
  <c r="Q78" i="7"/>
  <c r="P78" i="7"/>
  <c r="S78" i="7" s="1"/>
  <c r="O78" i="7"/>
  <c r="Q77" i="7"/>
  <c r="P77" i="7"/>
  <c r="S77" i="7" s="1"/>
  <c r="O77" i="7"/>
  <c r="Q76" i="7"/>
  <c r="P76" i="7"/>
  <c r="S76" i="7" s="1"/>
  <c r="O76" i="7"/>
  <c r="Q75" i="7"/>
  <c r="P75" i="7"/>
  <c r="S75" i="7" s="1"/>
  <c r="O75" i="7"/>
  <c r="Q74" i="7"/>
  <c r="P74" i="7"/>
  <c r="O74" i="7"/>
  <c r="AB73" i="7"/>
  <c r="AA73" i="7"/>
  <c r="AD73" i="7" s="1"/>
  <c r="AH73" i="7" s="1"/>
  <c r="Q72" i="7"/>
  <c r="P72" i="7"/>
  <c r="S72" i="7" s="1"/>
  <c r="O72" i="7"/>
  <c r="AB71" i="7"/>
  <c r="AA71" i="7"/>
  <c r="Q70" i="7"/>
  <c r="P70" i="7"/>
  <c r="S70" i="7" s="1"/>
  <c r="O70" i="7"/>
  <c r="Q69" i="7"/>
  <c r="P69" i="7"/>
  <c r="O69" i="7"/>
  <c r="AA68" i="7"/>
  <c r="Q68" i="7"/>
  <c r="AB68" i="7" s="1"/>
  <c r="P68" i="7"/>
  <c r="S68" i="7" s="1"/>
  <c r="O68" i="7"/>
  <c r="AB67" i="7"/>
  <c r="AA67" i="7"/>
  <c r="Q66" i="7"/>
  <c r="P66" i="7"/>
  <c r="S66" i="7" s="1"/>
  <c r="O66" i="7"/>
  <c r="AA65" i="7"/>
  <c r="Q65" i="7"/>
  <c r="T65" i="7" s="1"/>
  <c r="P65" i="7"/>
  <c r="S65" i="7" s="1"/>
  <c r="O65" i="7"/>
  <c r="Q64" i="7"/>
  <c r="P64" i="7"/>
  <c r="O64" i="7"/>
  <c r="AA63" i="7"/>
  <c r="Q63" i="7"/>
  <c r="U63" i="7" s="1"/>
  <c r="P63" i="7"/>
  <c r="S63" i="7" s="1"/>
  <c r="AA62" i="7"/>
  <c r="Q62" i="7"/>
  <c r="T62" i="7" s="1"/>
  <c r="P62" i="7"/>
  <c r="S62" i="7" s="1"/>
  <c r="O62" i="7"/>
  <c r="O63" i="7" s="1"/>
  <c r="AA61" i="7"/>
  <c r="Q61" i="7"/>
  <c r="AB61" i="7" s="1"/>
  <c r="P61" i="7"/>
  <c r="S61" i="7" s="1"/>
  <c r="AA60" i="7"/>
  <c r="Q60" i="7"/>
  <c r="U60" i="7" s="1"/>
  <c r="P60" i="7"/>
  <c r="S60" i="7" s="1"/>
  <c r="O60" i="7"/>
  <c r="O61" i="7" s="1"/>
  <c r="Q59" i="7"/>
  <c r="T59" i="7" s="1"/>
  <c r="P59" i="7"/>
  <c r="S59" i="7" s="1"/>
  <c r="Q58" i="7"/>
  <c r="U58" i="7" s="1"/>
  <c r="P58" i="7"/>
  <c r="S58" i="7" s="1"/>
  <c r="Q57" i="7"/>
  <c r="T57" i="7" s="1"/>
  <c r="P57" i="7"/>
  <c r="S57" i="7" s="1"/>
  <c r="Q56" i="7"/>
  <c r="U56" i="7" s="1"/>
  <c r="P56" i="7"/>
  <c r="S56" i="7" s="1"/>
  <c r="O56" i="7"/>
  <c r="O58" i="7" s="1"/>
  <c r="AA55" i="7"/>
  <c r="AA54" i="7"/>
  <c r="AA53" i="7"/>
  <c r="Q53" i="7"/>
  <c r="Q55" i="7" s="1"/>
  <c r="P53" i="7"/>
  <c r="P55" i="7" s="1"/>
  <c r="S55" i="7" s="1"/>
  <c r="O53" i="7"/>
  <c r="O55" i="7" s="1"/>
  <c r="AA52" i="7"/>
  <c r="Q52" i="7"/>
  <c r="P52" i="7"/>
  <c r="S52" i="7" s="1"/>
  <c r="AA51" i="7"/>
  <c r="AA50" i="7"/>
  <c r="Q50" i="7"/>
  <c r="P50" i="7"/>
  <c r="S50" i="7" s="1"/>
  <c r="AA49" i="7"/>
  <c r="P49" i="7"/>
  <c r="S49" i="7" s="1"/>
  <c r="AA48" i="7"/>
  <c r="Q48" i="7"/>
  <c r="Q49" i="7" s="1"/>
  <c r="P48" i="7"/>
  <c r="S48" i="7" s="1"/>
  <c r="O48" i="7"/>
  <c r="O49" i="7" s="1"/>
  <c r="AA47" i="7"/>
  <c r="Q47" i="7"/>
  <c r="P47" i="7"/>
  <c r="S47" i="7" s="1"/>
  <c r="O47" i="7"/>
  <c r="Q46" i="7"/>
  <c r="P46" i="7"/>
  <c r="S46" i="7" s="1"/>
  <c r="O46" i="7"/>
  <c r="AA45" i="7"/>
  <c r="Q45" i="7"/>
  <c r="P45" i="7"/>
  <c r="O45" i="7"/>
  <c r="AA44" i="7"/>
  <c r="Q44" i="7"/>
  <c r="P44" i="7"/>
  <c r="S44" i="7" s="1"/>
  <c r="O44" i="7"/>
  <c r="AA43" i="7"/>
  <c r="Q43" i="7"/>
  <c r="P43" i="7"/>
  <c r="O43" i="7"/>
  <c r="Q42" i="7"/>
  <c r="P42" i="7"/>
  <c r="S42" i="7" s="1"/>
  <c r="O42" i="7"/>
  <c r="Q41" i="7"/>
  <c r="P41" i="7"/>
  <c r="S41" i="7" s="1"/>
  <c r="O41" i="7"/>
  <c r="Q40" i="7"/>
  <c r="P40" i="7"/>
  <c r="O40" i="7"/>
  <c r="S39" i="7"/>
  <c r="Q39" i="7"/>
  <c r="O39" i="7"/>
  <c r="Q38" i="7"/>
  <c r="P38" i="7"/>
  <c r="S38" i="7" s="1"/>
  <c r="O38" i="7"/>
  <c r="AA37" i="7"/>
  <c r="Q37" i="7"/>
  <c r="P37" i="7"/>
  <c r="S37" i="7" s="1"/>
  <c r="O37" i="7"/>
  <c r="Q36" i="7"/>
  <c r="P36" i="7"/>
  <c r="O36" i="7"/>
  <c r="Q35" i="7"/>
  <c r="P35" i="7"/>
  <c r="S35" i="7" s="1"/>
  <c r="O35" i="7"/>
  <c r="O34" i="7"/>
  <c r="Q33" i="7"/>
  <c r="Q34" i="7" s="1"/>
  <c r="P33" i="7"/>
  <c r="S33" i="7" s="1"/>
  <c r="O33" i="7"/>
  <c r="O32" i="7"/>
  <c r="L32" i="7"/>
  <c r="K32" i="7"/>
  <c r="J32" i="7"/>
  <c r="I32" i="7"/>
  <c r="H32" i="7"/>
  <c r="G32" i="7"/>
  <c r="F32" i="7"/>
  <c r="Q31" i="7"/>
  <c r="Q32" i="7" s="1"/>
  <c r="P31" i="7"/>
  <c r="S31" i="7" s="1"/>
  <c r="O31" i="7"/>
  <c r="Q30" i="7"/>
  <c r="P30" i="7"/>
  <c r="S30" i="7" s="1"/>
  <c r="O30" i="7"/>
  <c r="Q29" i="7"/>
  <c r="P29" i="7"/>
  <c r="O29" i="7"/>
  <c r="AB28" i="7"/>
  <c r="AA28" i="7"/>
  <c r="Q27" i="7"/>
  <c r="P27" i="7"/>
  <c r="S27" i="7" s="1"/>
  <c r="O27" i="7"/>
  <c r="AA26" i="7"/>
  <c r="Q26" i="7"/>
  <c r="P26" i="7"/>
  <c r="S26" i="7" s="1"/>
  <c r="O26" i="7"/>
  <c r="Q25" i="7"/>
  <c r="P25" i="7"/>
  <c r="O25" i="7"/>
  <c r="P24" i="7"/>
  <c r="AB24" i="7" s="1"/>
  <c r="O24" i="7"/>
  <c r="AB23" i="7"/>
  <c r="AA23" i="7"/>
  <c r="AD23" i="7" s="1"/>
  <c r="AH23" i="7" s="1"/>
  <c r="P22" i="7"/>
  <c r="AA22" i="7" s="1"/>
  <c r="O22" i="7"/>
  <c r="P21" i="7"/>
  <c r="AB21" i="7" s="1"/>
  <c r="O21" i="7"/>
  <c r="Q20" i="7"/>
  <c r="P20" i="7"/>
  <c r="S20" i="7" s="1"/>
  <c r="O20" i="7"/>
  <c r="Q19" i="7"/>
  <c r="P19" i="7"/>
  <c r="S19" i="7" s="1"/>
  <c r="O19" i="7"/>
  <c r="Q18" i="7"/>
  <c r="P18" i="7"/>
  <c r="O18" i="7"/>
  <c r="Q17" i="7"/>
  <c r="P17" i="7"/>
  <c r="O17" i="7"/>
  <c r="AA16" i="7"/>
  <c r="Q16" i="7"/>
  <c r="P16" i="7"/>
  <c r="S16" i="7" s="1"/>
  <c r="O16" i="7"/>
  <c r="Q15" i="7"/>
  <c r="P15" i="7"/>
  <c r="S15" i="7" s="1"/>
  <c r="O15" i="7"/>
  <c r="Q14" i="7"/>
  <c r="U14" i="7" s="1"/>
  <c r="P14" i="7"/>
  <c r="S14" i="7" s="1"/>
  <c r="AA13" i="7"/>
  <c r="Q13" i="7"/>
  <c r="P13" i="7"/>
  <c r="S13" i="7" s="1"/>
  <c r="O13" i="7"/>
  <c r="Q12" i="7"/>
  <c r="P12" i="7"/>
  <c r="S12" i="7" s="1"/>
  <c r="O12" i="7"/>
  <c r="AA11" i="7"/>
  <c r="Q11" i="7"/>
  <c r="P11" i="7"/>
  <c r="S11" i="7" s="1"/>
  <c r="O11" i="7"/>
  <c r="Q10" i="7"/>
  <c r="P10" i="7"/>
  <c r="S10" i="7" s="1"/>
  <c r="O10" i="7"/>
  <c r="AA9" i="7"/>
  <c r="Q9" i="7"/>
  <c r="P9" i="7"/>
  <c r="S9" i="7" s="1"/>
  <c r="O9" i="7"/>
  <c r="Q8" i="7"/>
  <c r="P8" i="7"/>
  <c r="S8" i="7" s="1"/>
  <c r="O8" i="7"/>
  <c r="Q7" i="7"/>
  <c r="P7" i="7"/>
  <c r="S7" i="7" s="1"/>
  <c r="O7" i="7"/>
  <c r="Q6" i="7"/>
  <c r="P6" i="7"/>
  <c r="S6" i="7" s="1"/>
  <c r="O6" i="7"/>
  <c r="Q5" i="7"/>
  <c r="P5" i="7"/>
  <c r="O5" i="7"/>
  <c r="Q4" i="7"/>
  <c r="P4" i="7"/>
  <c r="S4" i="7" s="1"/>
  <c r="O4" i="7"/>
  <c r="AA3" i="7"/>
  <c r="Q3" i="7"/>
  <c r="P3" i="7"/>
  <c r="S3" i="7" s="1"/>
  <c r="O3" i="7"/>
  <c r="AD68" i="7" l="1"/>
  <c r="AH68" i="7" s="1"/>
  <c r="AD88" i="7"/>
  <c r="AH88" i="7" s="1"/>
  <c r="AD28" i="7"/>
  <c r="AH28" i="7" s="1"/>
  <c r="AD67" i="7"/>
  <c r="AH67" i="7" s="1"/>
  <c r="AD71" i="7"/>
  <c r="AH71" i="7" s="1"/>
  <c r="AD22" i="7"/>
  <c r="AH22" i="7" s="1"/>
  <c r="AD61" i="7"/>
  <c r="AH61" i="7" s="1"/>
  <c r="AA40" i="7"/>
  <c r="AB82" i="7"/>
  <c r="AB17" i="7"/>
  <c r="AB87" i="7"/>
  <c r="AB91" i="7"/>
  <c r="U12" i="7"/>
  <c r="AB25" i="7"/>
  <c r="U31" i="7"/>
  <c r="T33" i="7"/>
  <c r="T45" i="7"/>
  <c r="AB47" i="7"/>
  <c r="AD47" i="7" s="1"/>
  <c r="AH47" i="7" s="1"/>
  <c r="AB81" i="7"/>
  <c r="AA21" i="7"/>
  <c r="AD21" i="7" s="1"/>
  <c r="AH21" i="7" s="1"/>
  <c r="T49" i="7"/>
  <c r="T75" i="7"/>
  <c r="AB63" i="7"/>
  <c r="AD63" i="7" s="1"/>
  <c r="AH63" i="7" s="1"/>
  <c r="T43" i="7"/>
  <c r="AB22" i="7"/>
  <c r="T5" i="7"/>
  <c r="AB27" i="7"/>
  <c r="T41" i="7"/>
  <c r="AB64" i="7"/>
  <c r="AA85" i="7"/>
  <c r="AA89" i="7"/>
  <c r="T77" i="7"/>
  <c r="T6" i="7"/>
  <c r="T55" i="7"/>
  <c r="AB20" i="7"/>
  <c r="S17" i="7"/>
  <c r="U17" i="7" s="1"/>
  <c r="AB69" i="7"/>
  <c r="AB90" i="7"/>
  <c r="AB38" i="7"/>
  <c r="AA17" i="7"/>
  <c r="AA29" i="7"/>
  <c r="AB53" i="7"/>
  <c r="AD53" i="7" s="1"/>
  <c r="AH53" i="7" s="1"/>
  <c r="AA18" i="7"/>
  <c r="U26" i="7"/>
  <c r="U50" i="7"/>
  <c r="U79" i="7"/>
  <c r="T30" i="7"/>
  <c r="AB4" i="7"/>
  <c r="S22" i="7"/>
  <c r="AB44" i="7"/>
  <c r="AD44" i="7" s="1"/>
  <c r="AH44" i="7" s="1"/>
  <c r="AB19" i="7"/>
  <c r="O57" i="7"/>
  <c r="AB11" i="7"/>
  <c r="AD11" i="7" s="1"/>
  <c r="AH11" i="7" s="1"/>
  <c r="T8" i="7"/>
  <c r="T24" i="7"/>
  <c r="AB70" i="7"/>
  <c r="T15" i="7"/>
  <c r="S21" i="7"/>
  <c r="P34" i="7"/>
  <c r="S34" i="7" s="1"/>
  <c r="U34" i="7" s="1"/>
  <c r="AA70" i="7"/>
  <c r="AD70" i="7" s="1"/>
  <c r="AH70" i="7" s="1"/>
  <c r="T86" i="7"/>
  <c r="S89" i="7"/>
  <c r="U89" i="7" s="1"/>
  <c r="U83" i="7"/>
  <c r="AB89" i="7"/>
  <c r="AB9" i="7"/>
  <c r="AD9" i="7" s="1"/>
  <c r="AH9" i="7" s="1"/>
  <c r="AB42" i="7"/>
  <c r="U6" i="7"/>
  <c r="AB16" i="7"/>
  <c r="AD16" i="7" s="1"/>
  <c r="AH16" i="7" s="1"/>
  <c r="U39" i="7"/>
  <c r="AA64" i="7"/>
  <c r="AD64" i="7" s="1"/>
  <c r="AH64" i="7" s="1"/>
  <c r="T79" i="7"/>
  <c r="U87" i="7"/>
  <c r="T19" i="7"/>
  <c r="AB3" i="7"/>
  <c r="AD3" i="7" s="1"/>
  <c r="AH3" i="7" s="1"/>
  <c r="AB26" i="7"/>
  <c r="AD26" i="7" s="1"/>
  <c r="AH26" i="7" s="1"/>
  <c r="AB36" i="7"/>
  <c r="U46" i="7"/>
  <c r="U84" i="7"/>
  <c r="T87" i="7"/>
  <c r="AA72" i="7"/>
  <c r="AA87" i="7"/>
  <c r="AD87" i="7" s="1"/>
  <c r="AH87" i="7" s="1"/>
  <c r="U7" i="7"/>
  <c r="O59" i="7"/>
  <c r="AA69" i="7"/>
  <c r="AB37" i="7"/>
  <c r="AD37" i="7" s="1"/>
  <c r="AH37" i="7" s="1"/>
  <c r="U47" i="7"/>
  <c r="T10" i="7"/>
  <c r="T16" i="7"/>
  <c r="U20" i="7"/>
  <c r="AB29" i="7"/>
  <c r="T37" i="7"/>
  <c r="AB40" i="7"/>
  <c r="AB45" i="7"/>
  <c r="AD45" i="7" s="1"/>
  <c r="AH45" i="7" s="1"/>
  <c r="AB50" i="7"/>
  <c r="AD50" i="7" s="1"/>
  <c r="AH50" i="7" s="1"/>
  <c r="U66" i="7"/>
  <c r="U72" i="7"/>
  <c r="AB85" i="7"/>
  <c r="AA90" i="7"/>
  <c r="AD90" i="7" s="1"/>
  <c r="AH90" i="7" s="1"/>
  <c r="AB5" i="7"/>
  <c r="U8" i="7"/>
  <c r="S18" i="7"/>
  <c r="U18" i="7" s="1"/>
  <c r="T20" i="7"/>
  <c r="T26" i="7"/>
  <c r="S29" i="7"/>
  <c r="U29" i="7" s="1"/>
  <c r="S40" i="7"/>
  <c r="U40" i="7" s="1"/>
  <c r="AB43" i="7"/>
  <c r="AD43" i="7" s="1"/>
  <c r="AH43" i="7" s="1"/>
  <c r="S45" i="7"/>
  <c r="U45" i="7" s="1"/>
  <c r="AB48" i="7"/>
  <c r="AD48" i="7" s="1"/>
  <c r="AH48" i="7" s="1"/>
  <c r="U61" i="7"/>
  <c r="S85" i="7"/>
  <c r="U85" i="7" s="1"/>
  <c r="AB13" i="7"/>
  <c r="AD13" i="7" s="1"/>
  <c r="AH13" i="7" s="1"/>
  <c r="AB18" i="7"/>
  <c r="AA20" i="7"/>
  <c r="AD20" i="7" s="1"/>
  <c r="AH20" i="7" s="1"/>
  <c r="AA66" i="7"/>
  <c r="AD66" i="7" s="1"/>
  <c r="AH66" i="7" s="1"/>
  <c r="U76" i="7"/>
  <c r="U3" i="7"/>
  <c r="T11" i="7"/>
  <c r="U35" i="7"/>
  <c r="U48" i="7"/>
  <c r="T52" i="7"/>
  <c r="U59" i="7"/>
  <c r="S64" i="7"/>
  <c r="U64" i="7" s="1"/>
  <c r="AB66" i="7"/>
  <c r="U70" i="7"/>
  <c r="AB72" i="7"/>
  <c r="T83" i="7"/>
  <c r="T35" i="7"/>
  <c r="T3" i="7"/>
  <c r="T14" i="7"/>
  <c r="U19" i="7"/>
  <c r="S24" i="7"/>
  <c r="U24" i="7" s="1"/>
  <c r="AA27" i="7"/>
  <c r="AD27" i="7" s="1"/>
  <c r="AH27" i="7" s="1"/>
  <c r="U44" i="7"/>
  <c r="T46" i="7"/>
  <c r="T70" i="7"/>
  <c r="U77" i="7"/>
  <c r="U81" i="7"/>
  <c r="AA91" i="7"/>
  <c r="U15" i="7"/>
  <c r="T17" i="7"/>
  <c r="AA19" i="7"/>
  <c r="AD19" i="7" s="1"/>
  <c r="AH19" i="7" s="1"/>
  <c r="T36" i="7"/>
  <c r="T44" i="7"/>
  <c r="AB74" i="7"/>
  <c r="T81" i="7"/>
  <c r="T89" i="7"/>
  <c r="U9" i="7"/>
  <c r="AA36" i="7"/>
  <c r="AD36" i="7" s="1"/>
  <c r="AH36" i="7" s="1"/>
  <c r="AA39" i="7"/>
  <c r="AB60" i="7"/>
  <c r="AD60" i="7" s="1"/>
  <c r="AH60" i="7" s="1"/>
  <c r="AA81" i="7"/>
  <c r="AD81" i="7" s="1"/>
  <c r="AH81" i="7" s="1"/>
  <c r="AA84" i="7"/>
  <c r="T4" i="7"/>
  <c r="T7" i="7"/>
  <c r="T12" i="7"/>
  <c r="T25" i="7"/>
  <c r="AB39" i="7"/>
  <c r="AA42" i="7"/>
  <c r="AD42" i="7" s="1"/>
  <c r="AH42" i="7" s="1"/>
  <c r="U57" i="7"/>
  <c r="T68" i="7"/>
  <c r="U78" i="7"/>
  <c r="AB84" i="7"/>
  <c r="U75" i="7"/>
  <c r="O54" i="7"/>
  <c r="O51" i="7"/>
  <c r="O52" i="7"/>
  <c r="O50" i="7"/>
  <c r="U13" i="7"/>
  <c r="U16" i="7"/>
  <c r="S5" i="7"/>
  <c r="U5" i="7" s="1"/>
  <c r="U10" i="7"/>
  <c r="S25" i="7"/>
  <c r="U25" i="7" s="1"/>
  <c r="U30" i="7"/>
  <c r="T38" i="7"/>
  <c r="U41" i="7"/>
  <c r="S43" i="7"/>
  <c r="U43" i="7" s="1"/>
  <c r="U49" i="7"/>
  <c r="P51" i="7"/>
  <c r="S51" i="7" s="1"/>
  <c r="U52" i="7"/>
  <c r="P54" i="7"/>
  <c r="S54" i="7" s="1"/>
  <c r="U55" i="7"/>
  <c r="U62" i="7"/>
  <c r="U65" i="7"/>
  <c r="S69" i="7"/>
  <c r="U69" i="7" s="1"/>
  <c r="U86" i="7"/>
  <c r="AA30" i="7"/>
  <c r="U38" i="7"/>
  <c r="Q51" i="7"/>
  <c r="Q54" i="7"/>
  <c r="T69" i="7"/>
  <c r="AA86" i="7"/>
  <c r="AB30" i="7"/>
  <c r="AA38" i="7"/>
  <c r="AD38" i="7" s="1"/>
  <c r="AH38" i="7" s="1"/>
  <c r="AB49" i="7"/>
  <c r="AD49" i="7" s="1"/>
  <c r="AH49" i="7" s="1"/>
  <c r="AB52" i="7"/>
  <c r="AD52" i="7" s="1"/>
  <c r="AH52" i="7" s="1"/>
  <c r="AB55" i="7"/>
  <c r="AD55" i="7" s="1"/>
  <c r="AH55" i="7" s="1"/>
  <c r="AB62" i="7"/>
  <c r="AD62" i="7" s="1"/>
  <c r="AH62" i="7" s="1"/>
  <c r="AB65" i="7"/>
  <c r="AD65" i="7" s="1"/>
  <c r="AH65" i="7" s="1"/>
  <c r="AB86" i="7"/>
  <c r="AA5" i="7"/>
  <c r="AD5" i="7" s="1"/>
  <c r="AH5" i="7" s="1"/>
  <c r="T9" i="7"/>
  <c r="AA25" i="7"/>
  <c r="AD25" i="7" s="1"/>
  <c r="AH25" i="7" s="1"/>
  <c r="T29" i="7"/>
  <c r="U33" i="7"/>
  <c r="T40" i="7"/>
  <c r="T48" i="7"/>
  <c r="T61" i="7"/>
  <c r="T64" i="7"/>
  <c r="T85" i="7"/>
  <c r="S74" i="7"/>
  <c r="U74" i="7" s="1"/>
  <c r="S82" i="7"/>
  <c r="U82" i="7" s="1"/>
  <c r="T27" i="7"/>
  <c r="P32" i="7"/>
  <c r="S32" i="7" s="1"/>
  <c r="U37" i="7"/>
  <c r="T42" i="7"/>
  <c r="T74" i="7"/>
  <c r="T82" i="7"/>
  <c r="U4" i="7"/>
  <c r="U11" i="7"/>
  <c r="T18" i="7"/>
  <c r="U27" i="7"/>
  <c r="U42" i="7"/>
  <c r="S53" i="7"/>
  <c r="U53" i="7" s="1"/>
  <c r="U68" i="7"/>
  <c r="AA4" i="7"/>
  <c r="T13" i="7"/>
  <c r="AA24" i="7"/>
  <c r="AD24" i="7" s="1"/>
  <c r="AH24" i="7" s="1"/>
  <c r="T31" i="7"/>
  <c r="S36" i="7"/>
  <c r="U36" i="7" s="1"/>
  <c r="T39" i="7"/>
  <c r="T47" i="7"/>
  <c r="T50" i="7"/>
  <c r="T53" i="7"/>
  <c r="T56" i="7"/>
  <c r="T58" i="7"/>
  <c r="T60" i="7"/>
  <c r="T63" i="7"/>
  <c r="T66" i="7"/>
  <c r="T72" i="7"/>
  <c r="AA74" i="7"/>
  <c r="AD74" i="7" s="1"/>
  <c r="AH74" i="7" s="1"/>
  <c r="T76" i="7"/>
  <c r="T78" i="7"/>
  <c r="AA82" i="7"/>
  <c r="T84" i="7"/>
  <c r="AD84" i="7" l="1"/>
  <c r="AH84" i="7" s="1"/>
  <c r="AD69" i="7"/>
  <c r="AH69" i="7" s="1"/>
  <c r="AD82" i="7"/>
  <c r="AH82" i="7" s="1"/>
  <c r="AD72" i="7"/>
  <c r="AH72" i="7" s="1"/>
  <c r="AD17" i="7"/>
  <c r="AH17" i="7" s="1"/>
  <c r="AD86" i="7"/>
  <c r="AH86" i="7" s="1"/>
  <c r="AD18" i="7"/>
  <c r="AH18" i="7" s="1"/>
  <c r="AD89" i="7"/>
  <c r="AH89" i="7" s="1"/>
  <c r="AD30" i="7"/>
  <c r="AH30" i="7" s="1"/>
  <c r="AD85" i="7"/>
  <c r="AH85" i="7" s="1"/>
  <c r="AD40" i="7"/>
  <c r="AH40" i="7" s="1"/>
  <c r="AD91" i="7"/>
  <c r="AH91" i="7" s="1"/>
  <c r="AD4" i="7"/>
  <c r="AH4" i="7" s="1"/>
  <c r="AD39" i="7"/>
  <c r="AH39" i="7" s="1"/>
  <c r="AD29" i="7"/>
  <c r="AH29" i="7" s="1"/>
  <c r="T34" i="7"/>
  <c r="U54" i="7"/>
  <c r="AB54" i="7"/>
  <c r="AD54" i="7" s="1"/>
  <c r="AH54" i="7" s="1"/>
  <c r="T54" i="7"/>
  <c r="T32" i="7"/>
  <c r="U32" i="7"/>
  <c r="AB51" i="7"/>
  <c r="AD51" i="7" s="1"/>
  <c r="AH51" i="7" s="1"/>
  <c r="U51" i="7"/>
  <c r="T51" i="7"/>
</calcChain>
</file>

<file path=xl/comments1.xml><?xml version="1.0" encoding="utf-8"?>
<comments xmlns="http://schemas.openxmlformats.org/spreadsheetml/2006/main">
  <authors>
    <author>Alberto Ronchi - LRS</author>
    <author>Weber, Konrad</author>
  </authors>
  <commentList>
    <comment ref="N2" authorId="0" shapeId="0">
      <text>
        <r>
          <rPr>
            <b/>
            <sz val="9"/>
            <color indexed="81"/>
            <rFont val="Tahoma"/>
            <family val="2"/>
          </rPr>
          <t>Alberto Ronchi - LRS:</t>
        </r>
        <r>
          <rPr>
            <sz val="9"/>
            <color indexed="81"/>
            <rFont val="Tahoma"/>
            <family val="2"/>
          </rPr>
          <t xml:space="preserve">
Based on VPI 04 indications + corrections (see below)</t>
        </r>
      </text>
    </comment>
    <comment ref="S2" authorId="0" shapeId="0">
      <text>
        <r>
          <rPr>
            <b/>
            <sz val="9"/>
            <color indexed="81"/>
            <rFont val="Tahoma"/>
            <family val="2"/>
          </rPr>
          <t>Alberto Ronchi - LRS:</t>
        </r>
        <r>
          <rPr>
            <sz val="9"/>
            <color indexed="81"/>
            <rFont val="Tahoma"/>
            <family val="2"/>
          </rPr>
          <t xml:space="preserve">
Last re-profiling diameter, assumed as 16 mm larger than the wear groove positioning diameter based on standard EN13715 profiles dimensions. In the case of "French" profiles (15% external slope) this value should be increased by approx. 4 mm</t>
        </r>
      </text>
    </comment>
    <comment ref="T2" authorId="0" shapeId="0">
      <text>
        <r>
          <rPr>
            <b/>
            <sz val="9"/>
            <color indexed="81"/>
            <rFont val="Tahoma"/>
            <family val="2"/>
          </rPr>
          <t>Alberto Ronchi - LRS:</t>
        </r>
        <r>
          <rPr>
            <sz val="9"/>
            <color indexed="81"/>
            <rFont val="Tahoma"/>
            <family val="2"/>
          </rPr>
          <t xml:space="preserve">
Residual radial thickness of the rim in worn conditions, determined as half the difference between the wear groove positiong diameter and the diameter at clamping edge, if available (otherwise "N/A"). Values lower than 25 mm are highlighted in orange colour ("light warning", i.e. the rim may be too thin)</t>
        </r>
      </text>
    </comment>
    <comment ref="U2" authorId="0" shapeId="0">
      <text>
        <r>
          <rPr>
            <b/>
            <sz val="9"/>
            <color indexed="81"/>
            <rFont val="Tahoma"/>
            <family val="2"/>
          </rPr>
          <t>Alberto Ronchi - LRS:</t>
        </r>
        <r>
          <rPr>
            <sz val="9"/>
            <color indexed="81"/>
            <rFont val="Tahoma"/>
            <family val="2"/>
          </rPr>
          <t xml:space="preserve">
Residual radial thickness of the rim in last re-profiling, determined as half the difference between the last re-profiling diameter and the diameter at clamping edge, if available (otherwise "N/A"). Values lower than 25 mm are highlighted in red colour ("heavy warning", i.e. the rim does noit comply with EN13979-1 specifications for braking tests prototypes). In the case of "French" profiles (15% external slope) this value should be increased by approx. 2 mm</t>
        </r>
      </text>
    </comment>
    <comment ref="C31" authorId="0" shapeId="0">
      <text>
        <r>
          <rPr>
            <b/>
            <sz val="9"/>
            <color indexed="81"/>
            <rFont val="Tahoma"/>
            <family val="2"/>
          </rPr>
          <t>Alberto Ronchi - LRS:</t>
        </r>
        <r>
          <rPr>
            <sz val="9"/>
            <color indexed="81"/>
            <rFont val="Tahoma"/>
            <family val="2"/>
          </rPr>
          <t xml:space="preserve">
For this type I added the double option (760 and 730 mm) for the new wheel diameter</t>
        </r>
      </text>
    </comment>
    <comment ref="C33" authorId="0" shapeId="0">
      <text>
        <r>
          <rPr>
            <b/>
            <sz val="9"/>
            <color indexed="81"/>
            <rFont val="Tahoma"/>
            <family val="2"/>
          </rPr>
          <t>Alberto Ronchi - LRS:</t>
        </r>
        <r>
          <rPr>
            <sz val="9"/>
            <color indexed="81"/>
            <rFont val="Tahoma"/>
            <family val="2"/>
          </rPr>
          <t xml:space="preserve">
For this type I added the double option (760 and 730 mm) for the new wheel diameter</t>
        </r>
      </text>
    </comment>
    <comment ref="G64" authorId="0" shapeId="0">
      <text>
        <r>
          <rPr>
            <b/>
            <sz val="9"/>
            <color indexed="81"/>
            <rFont val="Tahoma"/>
            <family val="2"/>
          </rPr>
          <t>Alberto Ronchi - LRS:</t>
        </r>
        <r>
          <rPr>
            <sz val="9"/>
            <color indexed="81"/>
            <rFont val="Tahoma"/>
            <family val="2"/>
          </rPr>
          <t xml:space="preserve">
Value not present in VPI 04 and added based on the drawing available at Lucchini RS</t>
        </r>
      </text>
    </comment>
    <comment ref="S64" authorId="0" shapeId="0">
      <text>
        <r>
          <rPr>
            <b/>
            <sz val="9"/>
            <color indexed="81"/>
            <rFont val="Tahoma"/>
            <family val="2"/>
          </rPr>
          <t>Alberto Ronchi - LRS:</t>
        </r>
        <r>
          <rPr>
            <sz val="9"/>
            <color indexed="81"/>
            <rFont val="Tahoma"/>
            <family val="2"/>
          </rPr>
          <t xml:space="preserve">
20 mm larger than the wear groove positioning diameter due to the tread profile dimensions (15% external slope)</t>
        </r>
      </text>
    </comment>
    <comment ref="G66" authorId="0" shapeId="0">
      <text>
        <r>
          <rPr>
            <b/>
            <sz val="9"/>
            <color indexed="81"/>
            <rFont val="Tahoma"/>
            <family val="2"/>
          </rPr>
          <t>Alberto Ronchi - LRS:</t>
        </r>
        <r>
          <rPr>
            <sz val="9"/>
            <color indexed="81"/>
            <rFont val="Tahoma"/>
            <family val="2"/>
          </rPr>
          <t xml:space="preserve">
Value not present in VPI 04 and added based on the drawing available at Lucchini RS</t>
        </r>
      </text>
    </comment>
    <comment ref="S66" authorId="0" shapeId="0">
      <text>
        <r>
          <rPr>
            <b/>
            <sz val="9"/>
            <color indexed="81"/>
            <rFont val="Tahoma"/>
            <family val="2"/>
          </rPr>
          <t>Alberto Ronchi - LRS:</t>
        </r>
        <r>
          <rPr>
            <sz val="9"/>
            <color indexed="81"/>
            <rFont val="Tahoma"/>
            <family val="2"/>
          </rPr>
          <t xml:space="preserve">
20 mm larger than the wear groove positioning diameter due to the tread profile dimensions (15% external slope)</t>
        </r>
      </text>
    </comment>
    <comment ref="D69" authorId="0" shapeId="0">
      <text>
        <r>
          <rPr>
            <b/>
            <sz val="9"/>
            <color indexed="81"/>
            <rFont val="Tahoma"/>
            <family val="2"/>
          </rPr>
          <t>Alberto Ronchi - LRS:</t>
        </r>
        <r>
          <rPr>
            <sz val="9"/>
            <color indexed="81"/>
            <rFont val="Tahoma"/>
            <family val="2"/>
          </rPr>
          <t xml:space="preserve">
The reference drawing number should be "10 4023 651 Rep. 105" and not "10 423 651 Rep. 105" as reported in VPI 04</t>
        </r>
      </text>
    </comment>
    <comment ref="G69" authorId="0" shapeId="0">
      <text>
        <r>
          <rPr>
            <b/>
            <sz val="9"/>
            <color indexed="81"/>
            <rFont val="Tahoma"/>
            <family val="2"/>
          </rPr>
          <t>Alberto Ronchi - LRS:</t>
        </r>
        <r>
          <rPr>
            <sz val="9"/>
            <color indexed="81"/>
            <rFont val="Tahoma"/>
            <family val="2"/>
          </rPr>
          <t xml:space="preserve">
Value not present in VPI 04 and added based on the drawing available at Lucchini RS</t>
        </r>
      </text>
    </comment>
    <comment ref="S69" authorId="0" shapeId="0">
      <text>
        <r>
          <rPr>
            <b/>
            <sz val="9"/>
            <color indexed="81"/>
            <rFont val="Tahoma"/>
            <family val="2"/>
          </rPr>
          <t>Alberto Ronchi - LRS:</t>
        </r>
        <r>
          <rPr>
            <sz val="9"/>
            <color indexed="81"/>
            <rFont val="Tahoma"/>
            <family val="2"/>
          </rPr>
          <t xml:space="preserve">
20 mm larger than the wear groove positioning diameter due to the tread profile dimensions (15% external slope)</t>
        </r>
      </text>
    </comment>
    <comment ref="G70" authorId="0" shapeId="0">
      <text>
        <r>
          <rPr>
            <b/>
            <sz val="9"/>
            <color indexed="81"/>
            <rFont val="Tahoma"/>
            <family val="2"/>
          </rPr>
          <t>Alberto Ronchi - LRS:</t>
        </r>
        <r>
          <rPr>
            <sz val="9"/>
            <color indexed="81"/>
            <rFont val="Tahoma"/>
            <family val="2"/>
          </rPr>
          <t xml:space="preserve">
Value not present in VPI 04 and added based on the drawing available at Lucchini RS</t>
        </r>
      </text>
    </comment>
    <comment ref="S70" authorId="0" shapeId="0">
      <text>
        <r>
          <rPr>
            <b/>
            <sz val="9"/>
            <color indexed="81"/>
            <rFont val="Tahoma"/>
            <family val="2"/>
          </rPr>
          <t>Alberto Ronchi - LRS:</t>
        </r>
        <r>
          <rPr>
            <sz val="9"/>
            <color indexed="81"/>
            <rFont val="Tahoma"/>
            <family val="2"/>
          </rPr>
          <t xml:space="preserve">
20 mm larger than the wear groove positioning diameter due to the tread profile dimensions (15% external slope)</t>
        </r>
      </text>
    </comment>
    <comment ref="F72" authorId="0" shapeId="0">
      <text>
        <r>
          <rPr>
            <b/>
            <sz val="9"/>
            <color indexed="81"/>
            <rFont val="Tahoma"/>
            <family val="2"/>
          </rPr>
          <t>Alberto Ronchi - LRS:</t>
        </r>
        <r>
          <rPr>
            <sz val="9"/>
            <color indexed="81"/>
            <rFont val="Tahoma"/>
            <family val="2"/>
          </rPr>
          <t xml:space="preserve">
According to the drawing the correct wear groove positioning diameter is 830 mm. The value reported in VPI 04 (850 mm) may correspond to the fully worn wheel diameter (design assumption)</t>
        </r>
      </text>
    </comment>
    <comment ref="G72" authorId="0" shapeId="0">
      <text>
        <r>
          <rPr>
            <b/>
            <sz val="9"/>
            <color indexed="81"/>
            <rFont val="Tahoma"/>
            <family val="2"/>
          </rPr>
          <t>Alberto Ronchi - LRS:</t>
        </r>
        <r>
          <rPr>
            <sz val="9"/>
            <color indexed="81"/>
            <rFont val="Tahoma"/>
            <family val="2"/>
          </rPr>
          <t xml:space="preserve">
Value not present in VPI 04 and added based on the drawing available at Lucchini RS</t>
        </r>
      </text>
    </comment>
    <comment ref="S72" authorId="0" shapeId="0">
      <text>
        <r>
          <rPr>
            <b/>
            <sz val="9"/>
            <color indexed="81"/>
            <rFont val="Tahoma"/>
            <family val="2"/>
          </rPr>
          <t>Alberto Ronchi - LRS:</t>
        </r>
        <r>
          <rPr>
            <sz val="9"/>
            <color indexed="81"/>
            <rFont val="Tahoma"/>
            <family val="2"/>
          </rPr>
          <t xml:space="preserve">
20 mm larger than the wear groove positioning diameter due to the tread profile dimensions (15% external slope)</t>
        </r>
      </text>
    </comment>
    <comment ref="G74" authorId="0" shapeId="0">
      <text>
        <r>
          <rPr>
            <b/>
            <sz val="9"/>
            <color indexed="81"/>
            <rFont val="Tahoma"/>
            <family val="2"/>
          </rPr>
          <t>Alberto Ronchi - LRS:</t>
        </r>
        <r>
          <rPr>
            <sz val="9"/>
            <color indexed="81"/>
            <rFont val="Tahoma"/>
            <family val="2"/>
          </rPr>
          <t xml:space="preserve">
Value not present in VPI 04 and added based on the drawing available at Lucchini RS</t>
        </r>
      </text>
    </comment>
    <comment ref="S74" authorId="0" shapeId="0">
      <text>
        <r>
          <rPr>
            <b/>
            <sz val="9"/>
            <color indexed="81"/>
            <rFont val="Tahoma"/>
            <family val="2"/>
          </rPr>
          <t>Alberto Ronchi - LRS:</t>
        </r>
        <r>
          <rPr>
            <sz val="9"/>
            <color indexed="81"/>
            <rFont val="Tahoma"/>
            <family val="2"/>
          </rPr>
          <t xml:space="preserve">
20 mm larger than the wear groove positioning diameter due to the tread profile dimensions (15% external slope)</t>
        </r>
      </text>
    </comment>
    <comment ref="F75" authorId="0" shapeId="0">
      <text>
        <r>
          <rPr>
            <b/>
            <sz val="9"/>
            <color indexed="81"/>
            <rFont val="Tahoma"/>
            <family val="2"/>
          </rPr>
          <t>Alberto Ronchi - LRS:</t>
        </r>
        <r>
          <rPr>
            <sz val="9"/>
            <color indexed="81"/>
            <rFont val="Tahoma"/>
            <family val="2"/>
          </rPr>
          <t xml:space="preserve">
According to the drawing the correct wear groove positioning diameter is 671 mm. The value reported in VPI 04 (680 mm) corresponds to the fully worn wheel diameter (design assumption)</t>
        </r>
      </text>
    </comment>
    <comment ref="N75" authorId="0" shapeId="0">
      <text>
        <r>
          <rPr>
            <b/>
            <sz val="9"/>
            <color indexed="81"/>
            <rFont val="Tahoma"/>
            <family val="2"/>
          </rPr>
          <t>Alberto Ronchi - LRS:</t>
        </r>
        <r>
          <rPr>
            <sz val="9"/>
            <color indexed="81"/>
            <rFont val="Tahoma"/>
            <family val="2"/>
          </rPr>
          <t xml:space="preserve">
Despite not being marked as "thermostable" in VPI 04, this VMS wheel should be considered as thermostable</t>
        </r>
      </text>
    </comment>
    <comment ref="F78" authorId="0" shapeId="0">
      <text>
        <r>
          <rPr>
            <b/>
            <sz val="9"/>
            <color indexed="81"/>
            <rFont val="Tahoma"/>
            <family val="2"/>
          </rPr>
          <t>Alberto Ronchi - LRS:</t>
        </r>
        <r>
          <rPr>
            <sz val="9"/>
            <color indexed="81"/>
            <rFont val="Tahoma"/>
            <family val="2"/>
          </rPr>
          <t xml:space="preserve">
Wrong indication in VPI 04 (770 mm), according to the drawing the correct wear groove positioning diameter is 790 mm</t>
        </r>
      </text>
    </comment>
    <comment ref="G78" authorId="0" shapeId="0">
      <text>
        <r>
          <rPr>
            <b/>
            <sz val="9"/>
            <color indexed="81"/>
            <rFont val="Tahoma"/>
            <family val="2"/>
          </rPr>
          <t>Alberto Ronchi - LRS:</t>
        </r>
        <r>
          <rPr>
            <sz val="9"/>
            <color indexed="81"/>
            <rFont val="Tahoma"/>
            <family val="2"/>
          </rPr>
          <t xml:space="preserve">
Wrong indication in VPI 04 (790 mm), according to the drawing the correct diameter at clamping edge is 770 mm</t>
        </r>
      </text>
    </comment>
    <comment ref="N84" authorId="0" shapeId="0">
      <text>
        <r>
          <rPr>
            <b/>
            <sz val="9"/>
            <color indexed="81"/>
            <rFont val="Tahoma"/>
            <family val="2"/>
          </rPr>
          <t>Alberto Ronchi - LRS:</t>
        </r>
        <r>
          <rPr>
            <sz val="9"/>
            <color indexed="81"/>
            <rFont val="Tahoma"/>
            <family val="2"/>
          </rPr>
          <t xml:space="preserve">
Despite not being marked as "thermostable" in VPI 04, this Lucchini RS SURA wheel (basically a BA307 with larger hub bore) IS thermostable</t>
        </r>
      </text>
    </comment>
    <comment ref="N85" authorId="0" shapeId="0">
      <text>
        <r>
          <rPr>
            <b/>
            <sz val="9"/>
            <color indexed="81"/>
            <rFont val="Tahoma"/>
            <family val="2"/>
          </rPr>
          <t>Alberto Ronchi - LRS:</t>
        </r>
        <r>
          <rPr>
            <sz val="9"/>
            <color indexed="81"/>
            <rFont val="Tahoma"/>
            <family val="2"/>
          </rPr>
          <t xml:space="preserve">
Despite not being marked as "thermostable" in VPI 04, this Lucchini RS SURA wheel IS thermostable</t>
        </r>
      </text>
    </comment>
    <comment ref="W90" authorId="1" shapeId="0">
      <text>
        <r>
          <rPr>
            <b/>
            <sz val="9"/>
            <color indexed="81"/>
            <rFont val="Segoe UI"/>
            <family val="2"/>
          </rPr>
          <t>Weber, Konrad:</t>
        </r>
        <r>
          <rPr>
            <sz val="9"/>
            <color indexed="81"/>
            <rFont val="Segoe UI"/>
            <family val="2"/>
          </rPr>
          <t xml:space="preserve">
The drawing contains no defined values, but visually the transition is different from BA 004</t>
        </r>
      </text>
    </comment>
    <comment ref="W91" authorId="1" shapeId="0">
      <text>
        <r>
          <rPr>
            <b/>
            <sz val="9"/>
            <color indexed="81"/>
            <rFont val="Segoe UI"/>
            <family val="2"/>
          </rPr>
          <t>Weber, Konrad:</t>
        </r>
        <r>
          <rPr>
            <sz val="9"/>
            <color indexed="81"/>
            <rFont val="Segoe UI"/>
            <family val="2"/>
          </rPr>
          <t xml:space="preserve">
The drawing contains no defined values, but visually the transition is different from BA 004</t>
        </r>
      </text>
    </comment>
  </commentList>
</comments>
</file>

<file path=xl/sharedStrings.xml><?xml version="1.0" encoding="utf-8"?>
<sst xmlns="http://schemas.openxmlformats.org/spreadsheetml/2006/main" count="774" uniqueCount="224">
  <si>
    <t>Thermostable?</t>
  </si>
  <si>
    <t>x</t>
  </si>
  <si>
    <t>10 4023 651 Rep. 105</t>
  </si>
  <si>
    <t>Decision JNS - relevant (yes/no)</t>
  </si>
  <si>
    <t>d_lrp  [mm]</t>
  </si>
  <si>
    <t>res_thick_w  [mm]</t>
  </si>
  <si>
    <t>res_thick_lrp  [mm]</t>
  </si>
  <si>
    <t>web thickness near the rim [mm]</t>
  </si>
  <si>
    <t>N/A</t>
  </si>
  <si>
    <t>PN-92/K-91019</t>
  </si>
  <si>
    <t>ER7</t>
  </si>
  <si>
    <t>VALD25+</t>
  </si>
  <si>
    <t>VDI0277</t>
  </si>
  <si>
    <t>no</t>
  </si>
  <si>
    <t>yes</t>
  </si>
  <si>
    <t xml:space="preserve"> - </t>
  </si>
  <si>
    <t xml:space="preserve"> -</t>
  </si>
  <si>
    <t>● 319</t>
  </si>
  <si>
    <t>Nr. from VPI EMG</t>
  </si>
  <si>
    <t>additional wheel type from JNS analysis</t>
  </si>
  <si>
    <t>wheel type</t>
  </si>
  <si>
    <r>
      <t>residual rim area (like definition in prEN13979-1:2022) [dm</t>
    </r>
    <r>
      <rPr>
        <b/>
        <vertAlign val="superscript"/>
        <sz val="10"/>
        <color rgb="FF000000"/>
        <rFont val="Times New Roman"/>
        <family val="1"/>
      </rPr>
      <t>2</t>
    </r>
    <r>
      <rPr>
        <b/>
        <sz val="10"/>
        <color rgb="FF000000"/>
        <rFont val="Times New Roman"/>
        <family val="1"/>
      </rPr>
      <t>]</t>
    </r>
  </si>
  <si>
    <r>
      <t>residual rim area (like definition in prEN13979-1:2022, but considering clamping side inner rim diameter only) [dm</t>
    </r>
    <r>
      <rPr>
        <b/>
        <vertAlign val="superscript"/>
        <sz val="10"/>
        <color rgb="FF000000"/>
        <rFont val="Times New Roman"/>
        <family val="1"/>
      </rPr>
      <t>2</t>
    </r>
    <r>
      <rPr>
        <b/>
        <sz val="10"/>
        <color rgb="FF000000"/>
        <rFont val="Times New Roman"/>
        <family val="1"/>
      </rPr>
      <t>]</t>
    </r>
  </si>
  <si>
    <t>nominal wheel diameter  [mm]</t>
  </si>
  <si>
    <t>outer diameter of the wear groove  [mm]</t>
  </si>
  <si>
    <t>inner diameter of the rim - outer side of the wheel  [mm]</t>
  </si>
  <si>
    <t>inner diameter of the rim - inner side of the wheel   [mm]</t>
  </si>
  <si>
    <t>see BA 004</t>
  </si>
  <si>
    <t>KP-0050-16 /CV</t>
  </si>
  <si>
    <t>ULT25</t>
  </si>
  <si>
    <t>ULT23</t>
  </si>
  <si>
    <t>● RI 027</t>
  </si>
  <si>
    <t>● RI 025</t>
  </si>
  <si>
    <t>21.724.01</t>
  </si>
  <si>
    <t>21.724.00</t>
  </si>
  <si>
    <t>● 307</t>
  </si>
  <si>
    <t>● 309</t>
  </si>
  <si>
    <t>● 310</t>
  </si>
  <si>
    <t>21.738.00</t>
  </si>
  <si>
    <t>21.061.56</t>
  </si>
  <si>
    <t>780 / 775</t>
  </si>
  <si>
    <t>21.061.28</t>
  </si>
  <si>
    <t>partially</t>
  </si>
  <si>
    <t>Remark</t>
  </si>
  <si>
    <t>axle load in the wheelset  [t]</t>
  </si>
  <si>
    <t>lower axleload</t>
  </si>
  <si>
    <t>LiTheS CAF</t>
  </si>
  <si>
    <t>RI 028</t>
  </si>
  <si>
    <t>21.740.00</t>
  </si>
  <si>
    <t>Db-004sa</t>
  </si>
  <si>
    <t>796 / 808</t>
  </si>
  <si>
    <t>corrugated web</t>
  </si>
  <si>
    <t>21.061.43</t>
  </si>
  <si>
    <t>DB Number, manufacturer CAF</t>
  </si>
  <si>
    <t>VPI Number, manufacturer Bonatrans, Bona 313</t>
  </si>
  <si>
    <t>Wheel from CAF</t>
  </si>
  <si>
    <t>9076 CAF</t>
  </si>
  <si>
    <t>lower axleload, asymetric wheel</t>
  </si>
  <si>
    <t>Db-10sa</t>
  </si>
  <si>
    <t>Db-10</t>
  </si>
  <si>
    <t>ZfW 411.00.525.2</t>
  </si>
  <si>
    <t xml:space="preserve">  -</t>
  </si>
  <si>
    <t>ORE Standard wheel</t>
  </si>
  <si>
    <t>same like  ZDB 34</t>
  </si>
  <si>
    <t>not relevant, old JNS Crack in the web case</t>
  </si>
  <si>
    <t>RM 411.00.551.2</t>
  </si>
  <si>
    <t>Wheel from RAFIL/ BVV</t>
  </si>
  <si>
    <t>Wheel from Bonatrans</t>
  </si>
  <si>
    <t>RI 101</t>
  </si>
  <si>
    <t>same like BA 303</t>
  </si>
  <si>
    <t>R32</t>
  </si>
  <si>
    <t>A68.0AZ0.07.102b</t>
  </si>
  <si>
    <t>Detailed anlysis in JNS backup presentation</t>
  </si>
  <si>
    <t>taken in account because similar to BA 390</t>
  </si>
  <si>
    <t>Minimum residual rim cross section area (in fully worn state)</t>
  </si>
  <si>
    <t>1Fwg 665.0.02.001.007</t>
  </si>
  <si>
    <t>R7</t>
  </si>
  <si>
    <t>2Fwg 302.0.02.001.007</t>
  </si>
  <si>
    <t>● 005</t>
  </si>
  <si>
    <t>2Fwg 663.0.02.001.007</t>
  </si>
  <si>
    <t>3Fwg 703.0.02.001.007</t>
  </si>
  <si>
    <t>AH70 H40/20</t>
  </si>
  <si>
    <t>Fwg 802.02.001.07</t>
  </si>
  <si>
    <t>Fwg 771.02.001.07</t>
  </si>
  <si>
    <t>2Fwg 661.02.001.007</t>
  </si>
  <si>
    <t>R1/R7</t>
  </si>
  <si>
    <t>Fwg 600.02.001.07</t>
  </si>
  <si>
    <t>R1</t>
  </si>
  <si>
    <t>Fw 0600.02.001.05.87</t>
  </si>
  <si>
    <t>Fw 0600.02.001.05.75</t>
  </si>
  <si>
    <t>Fw 0000.02.001.05.85</t>
  </si>
  <si>
    <t>Fw 0601.02.001.05.77</t>
  </si>
  <si>
    <t>BV2</t>
  </si>
  <si>
    <t>1Fwp 000.0.02.003.193</t>
  </si>
  <si>
    <t>1Fwg 665.0.02.003.302</t>
  </si>
  <si>
    <t>250 / 270</t>
  </si>
  <si>
    <t>● 303</t>
  </si>
  <si>
    <t>2Fwg 302.0.02.003.303</t>
  </si>
  <si>
    <t>● 304</t>
  </si>
  <si>
    <t>3Fwg 302.0.02.003.304</t>
  </si>
  <si>
    <t>● 306</t>
  </si>
  <si>
    <t>2Fwg 000.0.02.003.013</t>
  </si>
  <si>
    <t>2Fwg 000.0.02.003.014</t>
  </si>
  <si>
    <t>● 313</t>
  </si>
  <si>
    <t>455.0.215.000.36</t>
  </si>
  <si>
    <t>● 314</t>
  </si>
  <si>
    <t>2Fwg 000.0.02.003.002</t>
  </si>
  <si>
    <t>● 315</t>
  </si>
  <si>
    <t>2Fwg 000.0.02.003.001</t>
  </si>
  <si>
    <t>● 318</t>
  </si>
  <si>
    <t>455.0.215.000.07</t>
  </si>
  <si>
    <t>● 324</t>
  </si>
  <si>
    <t>2Fwg 000.0.02.003.003</t>
  </si>
  <si>
    <t>● 325</t>
  </si>
  <si>
    <t>2Fwg 000.0.02.003.004</t>
  </si>
  <si>
    <t>● 374</t>
  </si>
  <si>
    <t>2Fwg 000.0.02.002.009</t>
  </si>
  <si>
    <t>● 375</t>
  </si>
  <si>
    <t>2Fwg 000.0.02.002.007</t>
  </si>
  <si>
    <t>● 379</t>
  </si>
  <si>
    <t>A 21.456.00</t>
  </si>
  <si>
    <t>455.0.111.000.10</t>
  </si>
  <si>
    <t>285 / 250</t>
  </si>
  <si>
    <t>455.0.217.000.07</t>
  </si>
  <si>
    <t>270 / 260</t>
  </si>
  <si>
    <t>● 706</t>
  </si>
  <si>
    <t>X.03.00706</t>
  </si>
  <si>
    <t>● 807</t>
  </si>
  <si>
    <t>455.0.212.000.36</t>
  </si>
  <si>
    <t>250 / 285</t>
  </si>
  <si>
    <t>● ESFA</t>
  </si>
  <si>
    <t>455.0.215.000.41</t>
  </si>
  <si>
    <t>● GA88</t>
  </si>
  <si>
    <t>455.0.225.000.12</t>
  </si>
  <si>
    <t>VRY</t>
  </si>
  <si>
    <t>038-01Z2/00020445-02.11</t>
  </si>
  <si>
    <t>260 / 270</t>
  </si>
  <si>
    <t>-01Z3/00022325-02.11</t>
  </si>
  <si>
    <t>VRS</t>
  </si>
  <si>
    <t>038-01Z2/00020447-02.11</t>
  </si>
  <si>
    <t>URS</t>
  </si>
  <si>
    <t>038-01Z2/00022074-02.11</t>
  </si>
  <si>
    <t>7TN 090100-1-01</t>
  </si>
  <si>
    <t>St7P</t>
  </si>
  <si>
    <t>R008.008/03/B</t>
  </si>
  <si>
    <t>R7T</t>
  </si>
  <si>
    <t>X094600-1-01</t>
  </si>
  <si>
    <t>X093800-1-01</t>
  </si>
  <si>
    <t>P58</t>
  </si>
  <si>
    <t>X093300-1-01</t>
  </si>
  <si>
    <t>X094400-1-01</t>
  </si>
  <si>
    <t>200 M1111 0001</t>
  </si>
  <si>
    <t>BV1</t>
  </si>
  <si>
    <t>Straight web</t>
  </si>
  <si>
    <t>WT</t>
  </si>
  <si>
    <t>9052(c)</t>
  </si>
  <si>
    <t>9052(o)</t>
  </si>
  <si>
    <t>DEV 32 109</t>
  </si>
  <si>
    <t>● 9052(bc)</t>
  </si>
  <si>
    <t>10-4023-651 Rep. 105</t>
  </si>
  <si>
    <t>S-shaped web</t>
  </si>
  <si>
    <t>10.4005 784 Rep. 1</t>
  </si>
  <si>
    <t>● 9054B</t>
  </si>
  <si>
    <t>10.4018.602</t>
  </si>
  <si>
    <t>● 9054B CAF</t>
  </si>
  <si>
    <t>10 448 550 Rep. 1</t>
  </si>
  <si>
    <t>● 9056B</t>
  </si>
  <si>
    <t>● 9071</t>
  </si>
  <si>
    <t>● 9071 CAF</t>
  </si>
  <si>
    <t>● 9074B</t>
  </si>
  <si>
    <t>10 4017 647</t>
  </si>
  <si>
    <t>● 9074B CAF</t>
  </si>
  <si>
    <t>● 9076</t>
  </si>
  <si>
    <t>10-4023-651 Rep.106</t>
  </si>
  <si>
    <t>F730</t>
  </si>
  <si>
    <t>66L247_3</t>
  </si>
  <si>
    <t>33UR/m</t>
  </si>
  <si>
    <t>38UR/m</t>
  </si>
  <si>
    <t>42 m</t>
  </si>
  <si>
    <t>42mp</t>
  </si>
  <si>
    <t>000.04.01 1</t>
  </si>
  <si>
    <t>46UR/m</t>
  </si>
  <si>
    <t>-</t>
  </si>
  <si>
    <t>B46UR/m</t>
  </si>
  <si>
    <t>SURA25</t>
  </si>
  <si>
    <t>LF26</t>
  </si>
  <si>
    <t>271/269</t>
  </si>
  <si>
    <t>455.0.212.000.03</t>
  </si>
  <si>
    <t>260/250</t>
  </si>
  <si>
    <t>ZB34</t>
  </si>
  <si>
    <r>
      <t xml:space="preserve">1000 </t>
    </r>
    <r>
      <rPr>
        <vertAlign val="superscript"/>
        <sz val="10"/>
        <rFont val="Times New Roman"/>
        <family val="1"/>
      </rPr>
      <t>1)</t>
    </r>
  </si>
  <si>
    <r>
      <rPr>
        <sz val="10"/>
        <rFont val="Times New Roman"/>
        <family val="1"/>
      </rPr>
      <t>R7</t>
    </r>
  </si>
  <si>
    <r>
      <rPr>
        <sz val="10"/>
        <rFont val="Times New Roman"/>
        <family val="1"/>
      </rPr>
      <t>243 / 201</t>
    </r>
  </si>
  <si>
    <r>
      <rPr>
        <sz val="10"/>
        <rFont val="Times New Roman"/>
        <family val="1"/>
      </rPr>
      <t>244 / 202</t>
    </r>
  </si>
  <si>
    <r>
      <rPr>
        <sz val="10"/>
        <rFont val="Times New Roman"/>
        <family val="1"/>
      </rPr>
      <t>P52T P52E
P58</t>
    </r>
  </si>
  <si>
    <r>
      <t xml:space="preserve">10 448 526 </t>
    </r>
    <r>
      <rPr>
        <vertAlign val="superscript"/>
        <sz val="10"/>
        <rFont val="Times New Roman"/>
        <family val="1"/>
      </rPr>
      <t>2)</t>
    </r>
  </si>
  <si>
    <r>
      <t xml:space="preserve">10 448 540 </t>
    </r>
    <r>
      <rPr>
        <vertAlign val="superscript"/>
        <sz val="10"/>
        <rFont val="Times New Roman"/>
        <family val="1"/>
      </rPr>
      <t>2)</t>
    </r>
  </si>
  <si>
    <r>
      <t xml:space="preserve">DEV 3.2.110 </t>
    </r>
    <r>
      <rPr>
        <vertAlign val="superscript"/>
        <sz val="10"/>
        <rFont val="Times New Roman"/>
        <family val="1"/>
      </rPr>
      <t>2)</t>
    </r>
  </si>
  <si>
    <r>
      <rPr>
        <sz val="10"/>
        <rFont val="Times New Roman"/>
        <family val="1"/>
      </rPr>
      <t>S-shaped web</t>
    </r>
  </si>
  <si>
    <t>Drawing Number</t>
  </si>
  <si>
    <t>not applicable</t>
  </si>
  <si>
    <t>◊ 004</t>
  </si>
  <si>
    <t>◊ZDB29</t>
  </si>
  <si>
    <t>applicable</t>
  </si>
  <si>
    <t>Radii in the transition between rim and web comparable to wheel type BA 004</t>
  </si>
  <si>
    <t xml:space="preserve">Position of the web nearly in the middle of rim  </t>
  </si>
  <si>
    <t>The wheel type BA 004 could also be used in some versions of wheelset type VRY</t>
  </si>
  <si>
    <t>Special design features (see figure slide 33)</t>
  </si>
  <si>
    <t>Crack in the web case -  JNS Broken wheels 2019</t>
  </si>
  <si>
    <t xml:space="preserve">Allowed thickness of the web near the rim from 20 to 22 mm included </t>
  </si>
  <si>
    <t>criteria based analysis</t>
  </si>
  <si>
    <t>special</t>
  </si>
  <si>
    <t>Reference</t>
  </si>
  <si>
    <t xml:space="preserve">overview drawing - 3 wheel types based on BA 318, Valdunes Drawing 10-4018 602/ 70 751-30 and CAF </t>
  </si>
  <si>
    <t>overview drawing - 4 wheel designs based on BA 318, 306/307, Valdunes Drawing 10-4018 602/ 70 751-30 and CAF</t>
  </si>
  <si>
    <t>overview drawing - 4 wheel designs, no further information, individual assessment necessary</t>
  </si>
  <si>
    <t>overview drawing - 3 wheel designs, no further information, individual assessment necessary</t>
  </si>
  <si>
    <t>shape of web geometrie comparable to BA 004 (yes/partially/no/ N/A)</t>
  </si>
  <si>
    <t>overview drawing - individuall assessment necessary</t>
  </si>
  <si>
    <t>set by default 2
[yellow marked] if no otherwise indicated</t>
  </si>
  <si>
    <t>set by default 0
[yellow marked]  if no otherwise indicated</t>
  </si>
  <si>
    <t>low limit of tolerance
[mm]</t>
  </si>
  <si>
    <t>high limit of tolerance
[mm]</t>
  </si>
  <si>
    <t>overlap of the tolerance field with that of BA004
[true/false]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</si>
</sst>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0.00000"/>
    <numFmt numFmtId="166" formatCode="0.0"/>
  </numFmts>
  <fonts count="17">
    <font>
      <sz val="10"/>
      <color rgb="FF000000"/>
      <name val="Times New Roman"/>
      <charset val="204"/>
    </font>
    <font>
      <sz val="7"/>
      <name val="Arial MT"/>
    </font>
    <font>
      <sz val="7"/>
      <color rgb="FF000000"/>
      <name val="Arial MT"/>
      <family val="2"/>
    </font>
    <font>
      <sz val="10"/>
      <color rgb="FF000000"/>
      <name val="Times New Roman"/>
      <family val="1"/>
    </font>
    <font>
      <sz val="9"/>
      <color indexed="81"/>
      <name val="Tahoma"/>
      <family val="2"/>
    </font>
    <font>
      <b/>
      <sz val="9"/>
      <color indexed="81"/>
      <name val="Tahoma"/>
      <family val="2"/>
    </font>
    <font>
      <sz val="10"/>
      <color rgb="FFFF0000"/>
      <name val="Times New Roman"/>
      <family val="1"/>
    </font>
    <font>
      <sz val="10"/>
      <color rgb="FF000000"/>
      <name val="Arial MT"/>
      <family val="2"/>
    </font>
    <font>
      <b/>
      <sz val="10"/>
      <color rgb="FF000000"/>
      <name val="Times New Roman"/>
      <family val="1"/>
    </font>
    <font>
      <b/>
      <vertAlign val="superscript"/>
      <sz val="10"/>
      <color rgb="FF000000"/>
      <name val="Times New Roman"/>
      <family val="1"/>
    </font>
    <font>
      <sz val="10"/>
      <name val="Arial MT"/>
    </font>
    <font>
      <sz val="10"/>
      <color theme="1"/>
      <name val="Times New Roman"/>
      <family val="1"/>
    </font>
    <font>
      <sz val="10"/>
      <name val="Times New Roman"/>
      <family val="1"/>
    </font>
    <font>
      <vertAlign val="superscript"/>
      <sz val="10"/>
      <name val="Times New Roman"/>
      <family val="1"/>
    </font>
    <font>
      <b/>
      <sz val="10"/>
      <name val="Times New Roman"/>
      <family val="1"/>
    </font>
    <font>
      <sz val="9"/>
      <color indexed="81"/>
      <name val="Segoe UI"/>
      <family val="2"/>
    </font>
    <font>
      <b/>
      <sz val="9"/>
      <color indexed="81"/>
      <name val="Segoe UI"/>
      <family val="2"/>
    </font>
  </fonts>
  <fills count="5">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0"/>
        <bgColor indexed="64"/>
      </patternFill>
    </fill>
  </fills>
  <borders count="1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auto="1"/>
      </left>
      <right/>
      <top/>
      <bottom/>
      <diagonal/>
    </border>
    <border>
      <left/>
      <right style="medium">
        <color auto="1"/>
      </right>
      <top/>
      <bottom/>
      <diagonal/>
    </border>
    <border>
      <left/>
      <right/>
      <top/>
      <bottom style="thin">
        <color auto="1"/>
      </bottom>
      <diagonal/>
    </border>
  </borders>
  <cellStyleXfs count="1">
    <xf numFmtId="0" fontId="0" fillId="0" borderId="0"/>
  </cellStyleXfs>
  <cellXfs count="115">
    <xf numFmtId="0" fontId="0" fillId="0" borderId="0" xfId="0" applyAlignment="1">
      <alignment horizontal="left" vertical="top"/>
    </xf>
    <xf numFmtId="0" fontId="0" fillId="0" borderId="0" xfId="0" applyAlignment="1">
      <alignment horizontal="center" vertical="center"/>
    </xf>
    <xf numFmtId="0" fontId="3" fillId="2" borderId="3" xfId="0" applyFont="1" applyFill="1" applyBorder="1" applyAlignment="1">
      <alignment horizontal="center" vertical="center"/>
    </xf>
    <xf numFmtId="1" fontId="3" fillId="0" borderId="3" xfId="0" applyNumberFormat="1" applyFont="1" applyBorder="1" applyAlignment="1">
      <alignment horizontal="center" vertical="center"/>
    </xf>
    <xf numFmtId="1" fontId="3" fillId="0" borderId="3" xfId="0" applyNumberFormat="1" applyFont="1" applyBorder="1" applyAlignment="1">
      <alignment horizontal="center" vertical="center" wrapText="1"/>
    </xf>
    <xf numFmtId="1" fontId="6" fillId="0" borderId="3" xfId="0" applyNumberFormat="1" applyFont="1" applyBorder="1" applyAlignment="1">
      <alignment horizontal="center" vertical="center"/>
    </xf>
    <xf numFmtId="0" fontId="6" fillId="0" borderId="3" xfId="0" applyFont="1" applyBorder="1" applyAlignment="1">
      <alignment horizontal="center" vertical="center"/>
    </xf>
    <xf numFmtId="0" fontId="8" fillId="0" borderId="3" xfId="0" applyFont="1" applyBorder="1" applyAlignment="1">
      <alignment horizontal="center" vertical="center" wrapText="1"/>
    </xf>
    <xf numFmtId="1" fontId="8" fillId="0" borderId="3" xfId="0" applyNumberFormat="1" applyFont="1" applyBorder="1" applyAlignment="1">
      <alignment horizontal="center" vertical="center" wrapText="1"/>
    </xf>
    <xf numFmtId="165" fontId="3" fillId="0" borderId="4" xfId="0" applyNumberFormat="1" applyFont="1" applyBorder="1" applyAlignment="1">
      <alignment horizontal="center" vertical="center"/>
    </xf>
    <xf numFmtId="165" fontId="3" fillId="0" borderId="3" xfId="0" applyNumberFormat="1" applyFont="1" applyBorder="1" applyAlignment="1">
      <alignment horizontal="center" vertical="center"/>
    </xf>
    <xf numFmtId="0" fontId="3" fillId="0" borderId="0" xfId="0" applyFont="1" applyAlignment="1">
      <alignment horizontal="center" vertical="center"/>
    </xf>
    <xf numFmtId="0" fontId="1" fillId="0" borderId="3" xfId="0" applyFont="1" applyBorder="1" applyAlignment="1">
      <alignment horizontal="left" vertical="center" wrapText="1"/>
    </xf>
    <xf numFmtId="0" fontId="3" fillId="0" borderId="3" xfId="0" applyFont="1" applyBorder="1" applyAlignment="1">
      <alignment horizontal="left" vertical="center"/>
    </xf>
    <xf numFmtId="0" fontId="8" fillId="0" borderId="1" xfId="0" applyFont="1" applyBorder="1" applyAlignment="1">
      <alignment horizontal="center" vertical="center" wrapText="1"/>
    </xf>
    <xf numFmtId="0" fontId="3" fillId="3" borderId="3" xfId="0" applyFont="1" applyFill="1" applyBorder="1" applyAlignment="1">
      <alignment horizontal="center" vertical="center"/>
    </xf>
    <xf numFmtId="1" fontId="11" fillId="0" borderId="3" xfId="0" applyNumberFormat="1" applyFont="1" applyBorder="1" applyAlignment="1">
      <alignment horizontal="center" vertical="center"/>
    </xf>
    <xf numFmtId="0" fontId="11" fillId="0" borderId="3" xfId="0" applyFont="1" applyBorder="1" applyAlignment="1">
      <alignment horizontal="center" vertical="center"/>
    </xf>
    <xf numFmtId="0" fontId="11" fillId="0" borderId="3" xfId="0" applyFont="1" applyBorder="1" applyAlignment="1">
      <alignment horizontal="left" vertical="center"/>
    </xf>
    <xf numFmtId="0" fontId="11" fillId="0" borderId="3" xfId="0" applyFont="1" applyBorder="1" applyAlignment="1">
      <alignment horizontal="left" vertical="center" wrapText="1"/>
    </xf>
    <xf numFmtId="0" fontId="3" fillId="0" borderId="4" xfId="0" applyFont="1" applyBorder="1" applyAlignment="1">
      <alignment horizontal="left" vertical="center"/>
    </xf>
    <xf numFmtId="1" fontId="3" fillId="0" borderId="9" xfId="0" applyNumberFormat="1" applyFont="1" applyBorder="1" applyAlignment="1">
      <alignment horizontal="center" vertical="center"/>
    </xf>
    <xf numFmtId="1" fontId="3" fillId="2" borderId="3" xfId="0" applyNumberFormat="1" applyFont="1" applyFill="1" applyBorder="1" applyAlignment="1">
      <alignment horizontal="center" vertical="center"/>
    </xf>
    <xf numFmtId="2" fontId="0" fillId="0" borderId="0" xfId="0" applyNumberFormat="1" applyAlignment="1">
      <alignment horizontal="center" vertical="center"/>
    </xf>
    <xf numFmtId="2" fontId="3" fillId="0" borderId="3" xfId="0" applyNumberFormat="1" applyFont="1" applyBorder="1" applyAlignment="1">
      <alignment horizontal="center" vertical="center"/>
    </xf>
    <xf numFmtId="2" fontId="11" fillId="0" borderId="3" xfId="0" applyNumberFormat="1" applyFont="1" applyBorder="1" applyAlignment="1">
      <alignment horizontal="center" vertical="center"/>
    </xf>
    <xf numFmtId="2" fontId="8" fillId="0" borderId="7" xfId="0" applyNumberFormat="1" applyFont="1" applyBorder="1" applyAlignment="1">
      <alignment horizontal="center" vertical="center" wrapText="1"/>
    </xf>
    <xf numFmtId="2" fontId="3" fillId="0" borderId="4" xfId="0" applyNumberFormat="1" applyFont="1" applyBorder="1" applyAlignment="1">
      <alignment horizontal="center" vertical="center"/>
    </xf>
    <xf numFmtId="2" fontId="11" fillId="0" borderId="4" xfId="0" applyNumberFormat="1" applyFont="1" applyBorder="1" applyAlignment="1">
      <alignment horizontal="center" vertical="center"/>
    </xf>
    <xf numFmtId="2" fontId="3" fillId="0" borderId="0" xfId="0" applyNumberFormat="1" applyFont="1" applyAlignment="1">
      <alignment horizontal="center" vertical="center"/>
    </xf>
    <xf numFmtId="0" fontId="2" fillId="0" borderId="3" xfId="0" applyFont="1" applyBorder="1" applyAlignment="1">
      <alignment horizontal="center" vertical="center" shrinkToFit="1"/>
    </xf>
    <xf numFmtId="0" fontId="3" fillId="0" borderId="9" xfId="0" applyFont="1" applyBorder="1" applyAlignment="1">
      <alignment horizontal="center" vertical="center"/>
    </xf>
    <xf numFmtId="0" fontId="3" fillId="0" borderId="3" xfId="0" applyFont="1" applyBorder="1" applyAlignment="1">
      <alignment horizontal="center" vertical="center" wrapText="1"/>
    </xf>
    <xf numFmtId="1" fontId="7" fillId="0" borderId="3" xfId="0" applyNumberFormat="1" applyFont="1" applyBorder="1" applyAlignment="1">
      <alignment horizontal="center" vertical="center" shrinkToFit="1"/>
    </xf>
    <xf numFmtId="1" fontId="2" fillId="0" borderId="3" xfId="0" applyNumberFormat="1" applyFont="1" applyBorder="1" applyAlignment="1">
      <alignment horizontal="center" vertical="center" shrinkToFit="1"/>
    </xf>
    <xf numFmtId="0" fontId="3" fillId="0" borderId="3" xfId="0" applyFont="1" applyBorder="1" applyAlignment="1">
      <alignment horizontal="center" vertical="center"/>
    </xf>
    <xf numFmtId="0" fontId="10" fillId="0" borderId="3" xfId="0" applyFont="1" applyBorder="1" applyAlignment="1">
      <alignment horizontal="right" vertical="center" wrapText="1"/>
    </xf>
    <xf numFmtId="1" fontId="11" fillId="0" borderId="3" xfId="0" applyNumberFormat="1" applyFont="1" applyBorder="1" applyAlignment="1">
      <alignment horizontal="center" vertical="center" shrinkToFit="1"/>
    </xf>
    <xf numFmtId="0" fontId="3" fillId="0" borderId="4" xfId="0" applyFont="1" applyBorder="1" applyAlignment="1">
      <alignment horizontal="center" vertical="center" wrapText="1"/>
    </xf>
    <xf numFmtId="0" fontId="12" fillId="0" borderId="3" xfId="0" applyFont="1" applyBorder="1" applyAlignment="1">
      <alignment horizontal="left" vertical="center" wrapText="1"/>
    </xf>
    <xf numFmtId="3" fontId="3" fillId="0" borderId="3" xfId="0" applyNumberFormat="1" applyFont="1" applyBorder="1" applyAlignment="1">
      <alignment horizontal="left" vertical="center" shrinkToFit="1"/>
    </xf>
    <xf numFmtId="1" fontId="3" fillId="2" borderId="3" xfId="0" applyNumberFormat="1" applyFont="1" applyFill="1" applyBorder="1" applyAlignment="1">
      <alignment horizontal="center" vertical="center" shrinkToFit="1"/>
    </xf>
    <xf numFmtId="1" fontId="3" fillId="0" borderId="8" xfId="0" applyNumberFormat="1" applyFont="1" applyBorder="1" applyAlignment="1">
      <alignment horizontal="center" vertical="center" shrinkToFit="1"/>
    </xf>
    <xf numFmtId="0" fontId="12" fillId="0" borderId="4" xfId="0" applyFont="1" applyBorder="1" applyAlignment="1">
      <alignment horizontal="left" vertical="center" wrapText="1"/>
    </xf>
    <xf numFmtId="1" fontId="3" fillId="3" borderId="3" xfId="0" applyNumberFormat="1" applyFont="1" applyFill="1" applyBorder="1" applyAlignment="1">
      <alignment horizontal="center" vertical="center"/>
    </xf>
    <xf numFmtId="1" fontId="3" fillId="3" borderId="3" xfId="0" applyNumberFormat="1" applyFont="1" applyFill="1" applyBorder="1" applyAlignment="1">
      <alignment horizontal="center" vertical="center" shrinkToFit="1"/>
    </xf>
    <xf numFmtId="0" fontId="3" fillId="3" borderId="3" xfId="0" applyFont="1" applyFill="1" applyBorder="1" applyAlignment="1">
      <alignment horizontal="center" vertical="center" wrapText="1"/>
    </xf>
    <xf numFmtId="0" fontId="3" fillId="0" borderId="8" xfId="0" applyFont="1" applyBorder="1" applyAlignment="1">
      <alignment horizontal="center" vertical="center" shrinkToFit="1"/>
    </xf>
    <xf numFmtId="0" fontId="3" fillId="0" borderId="3" xfId="0" applyFont="1" applyBorder="1" applyAlignment="1">
      <alignment horizontal="center" vertical="center" shrinkToFit="1"/>
    </xf>
    <xf numFmtId="164" fontId="3" fillId="0" borderId="3" xfId="0" applyNumberFormat="1" applyFont="1" applyBorder="1" applyAlignment="1">
      <alignment horizontal="center" vertical="center" shrinkToFit="1"/>
    </xf>
    <xf numFmtId="0" fontId="11" fillId="0" borderId="3" xfId="0" applyFont="1" applyBorder="1" applyAlignment="1">
      <alignment horizontal="center" vertical="center" wrapText="1"/>
    </xf>
    <xf numFmtId="0" fontId="8" fillId="4" borderId="7" xfId="0" applyFont="1" applyFill="1" applyBorder="1" applyAlignment="1">
      <alignment horizontal="center" vertical="center" wrapText="1"/>
    </xf>
    <xf numFmtId="0" fontId="14" fillId="4" borderId="3" xfId="0" applyFont="1" applyFill="1" applyBorder="1" applyAlignment="1">
      <alignment horizontal="center" vertical="center" wrapText="1"/>
    </xf>
    <xf numFmtId="1" fontId="8" fillId="0" borderId="10" xfId="0" applyNumberFormat="1" applyFont="1" applyBorder="1" applyAlignment="1">
      <alignment horizontal="center" vertical="center" wrapText="1"/>
    </xf>
    <xf numFmtId="0" fontId="3" fillId="0" borderId="10" xfId="0" applyFont="1" applyBorder="1" applyAlignment="1">
      <alignment horizontal="center" vertical="center"/>
    </xf>
    <xf numFmtId="0" fontId="11" fillId="0" borderId="10" xfId="0" applyFont="1" applyBorder="1" applyAlignment="1">
      <alignment horizontal="center" vertical="center"/>
    </xf>
    <xf numFmtId="1" fontId="11" fillId="0" borderId="10" xfId="0" applyNumberFormat="1" applyFont="1" applyBorder="1" applyAlignment="1">
      <alignment horizontal="center" vertical="center"/>
    </xf>
    <xf numFmtId="2" fontId="8" fillId="0" borderId="9" xfId="0" applyNumberFormat="1" applyFont="1" applyBorder="1" applyAlignment="1">
      <alignment horizontal="center" vertical="center" wrapText="1"/>
    </xf>
    <xf numFmtId="2" fontId="3" fillId="0" borderId="9" xfId="0" applyNumberFormat="1" applyFont="1" applyBorder="1" applyAlignment="1">
      <alignment horizontal="center" vertical="center"/>
    </xf>
    <xf numFmtId="2" fontId="11" fillId="0" borderId="9" xfId="0" applyNumberFormat="1" applyFont="1" applyBorder="1" applyAlignment="1">
      <alignment horizontal="center" vertical="center"/>
    </xf>
    <xf numFmtId="166" fontId="0" fillId="0" borderId="0" xfId="0" applyNumberFormat="1" applyAlignment="1">
      <alignment horizontal="center" vertical="center"/>
    </xf>
    <xf numFmtId="166" fontId="8" fillId="0" borderId="4" xfId="0" applyNumberFormat="1" applyFont="1" applyBorder="1" applyAlignment="1">
      <alignment horizontal="center" vertical="center" wrapText="1"/>
    </xf>
    <xf numFmtId="166" fontId="11" fillId="0" borderId="4" xfId="0" applyNumberFormat="1" applyFont="1" applyBorder="1" applyAlignment="1">
      <alignment horizontal="center" vertical="center"/>
    </xf>
    <xf numFmtId="166" fontId="3" fillId="0" borderId="0" xfId="0" applyNumberFormat="1" applyFont="1" applyAlignment="1">
      <alignment horizontal="center" vertical="center"/>
    </xf>
    <xf numFmtId="0" fontId="3" fillId="0" borderId="12" xfId="0" applyFont="1" applyBorder="1" applyAlignment="1">
      <alignment horizontal="left" vertical="center" wrapText="1"/>
    </xf>
    <xf numFmtId="0" fontId="3" fillId="0" borderId="0" xfId="0" applyFont="1" applyAlignment="1">
      <alignment horizontal="left" vertical="center" wrapText="1"/>
    </xf>
    <xf numFmtId="0" fontId="3" fillId="4" borderId="3" xfId="0" applyFont="1" applyFill="1" applyBorder="1" applyAlignment="1">
      <alignment horizontal="center" vertical="center"/>
    </xf>
    <xf numFmtId="0" fontId="3" fillId="0" borderId="3" xfId="0" applyFont="1" applyFill="1" applyBorder="1" applyAlignment="1">
      <alignment horizontal="center" vertical="center"/>
    </xf>
    <xf numFmtId="166" fontId="3" fillId="0" borderId="3" xfId="0" applyNumberFormat="1" applyFont="1" applyBorder="1" applyAlignment="1">
      <alignment horizontal="center" vertical="center"/>
    </xf>
    <xf numFmtId="0" fontId="12" fillId="0" borderId="4" xfId="0" applyFont="1" applyBorder="1" applyAlignment="1">
      <alignment horizontal="center" vertical="center" wrapText="1"/>
    </xf>
    <xf numFmtId="1" fontId="3" fillId="0" borderId="3" xfId="0" applyNumberFormat="1" applyFont="1" applyBorder="1" applyAlignment="1">
      <alignment horizontal="center" vertical="center" shrinkToFit="1"/>
    </xf>
    <xf numFmtId="0" fontId="12" fillId="0" borderId="3" xfId="0" applyFont="1" applyBorder="1" applyAlignment="1">
      <alignment horizontal="center" vertical="center" wrapText="1"/>
    </xf>
    <xf numFmtId="0" fontId="3" fillId="0" borderId="3" xfId="0" applyFont="1" applyBorder="1" applyAlignment="1">
      <alignment horizontal="left" vertical="center" wrapText="1"/>
    </xf>
    <xf numFmtId="1" fontId="3" fillId="0" borderId="3" xfId="0" applyNumberFormat="1" applyFont="1" applyBorder="1" applyAlignment="1">
      <alignment horizontal="left" vertical="center" shrinkToFit="1"/>
    </xf>
    <xf numFmtId="0" fontId="3" fillId="0" borderId="4" xfId="0" applyFont="1" applyBorder="1" applyAlignment="1">
      <alignment horizontal="left" vertical="center" wrapText="1"/>
    </xf>
    <xf numFmtId="166" fontId="3" fillId="0" borderId="4" xfId="0" applyNumberFormat="1" applyFont="1" applyBorder="1" applyAlignment="1">
      <alignment horizontal="center" vertical="center"/>
    </xf>
    <xf numFmtId="1" fontId="3" fillId="0" borderId="5" xfId="0" applyNumberFormat="1" applyFont="1" applyBorder="1" applyAlignment="1">
      <alignment horizontal="center" vertical="center" shrinkToFit="1"/>
    </xf>
    <xf numFmtId="0" fontId="3" fillId="0" borderId="6" xfId="0" applyFont="1" applyBorder="1" applyAlignment="1">
      <alignment horizontal="center" vertical="center" shrinkToFit="1"/>
    </xf>
    <xf numFmtId="1" fontId="3" fillId="0" borderId="10" xfId="0" applyNumberFormat="1" applyFont="1" applyBorder="1" applyAlignment="1">
      <alignment horizontal="center" vertical="center"/>
    </xf>
    <xf numFmtId="0" fontId="0" fillId="0" borderId="0" xfId="0" applyAlignment="1">
      <alignment horizontal="left" vertical="center"/>
    </xf>
    <xf numFmtId="0" fontId="0" fillId="0" borderId="15" xfId="0" applyBorder="1" applyAlignment="1">
      <alignment horizontal="left" vertical="center"/>
    </xf>
    <xf numFmtId="0" fontId="0" fillId="0" borderId="15" xfId="0" applyBorder="1" applyAlignment="1">
      <alignment horizontal="left" vertical="center" wrapText="1"/>
    </xf>
    <xf numFmtId="2" fontId="0" fillId="0" borderId="0" xfId="0" applyNumberFormat="1" applyAlignment="1">
      <alignment horizontal="left" vertical="center"/>
    </xf>
    <xf numFmtId="0" fontId="8" fillId="4" borderId="4" xfId="0" applyFont="1" applyFill="1" applyBorder="1" applyAlignment="1">
      <alignment horizontal="left" vertical="center"/>
    </xf>
    <xf numFmtId="0" fontId="8" fillId="4" borderId="8" xfId="0" applyFont="1" applyFill="1" applyBorder="1" applyAlignment="1">
      <alignment horizontal="left" vertical="center"/>
    </xf>
    <xf numFmtId="0" fontId="8" fillId="4" borderId="9" xfId="0" applyFont="1" applyFill="1" applyBorder="1" applyAlignment="1">
      <alignment horizontal="left" vertical="center"/>
    </xf>
    <xf numFmtId="0" fontId="8" fillId="4" borderId="0" xfId="0" applyFont="1" applyFill="1" applyAlignment="1">
      <alignment horizontal="left" vertical="center"/>
    </xf>
    <xf numFmtId="0" fontId="0" fillId="0" borderId="0" xfId="0" applyAlignment="1">
      <alignment horizontal="left" vertical="center" wrapText="1"/>
    </xf>
    <xf numFmtId="1" fontId="2" fillId="0" borderId="1" xfId="0" applyNumberFormat="1" applyFont="1" applyBorder="1" applyAlignment="1">
      <alignment horizontal="center" vertical="center" shrinkToFit="1"/>
    </xf>
    <xf numFmtId="1" fontId="2" fillId="0" borderId="2" xfId="0" applyNumberFormat="1" applyFont="1" applyBorder="1" applyAlignment="1">
      <alignment horizontal="center" vertical="center" shrinkToFit="1"/>
    </xf>
    <xf numFmtId="0" fontId="8" fillId="0" borderId="11" xfId="0" applyFont="1" applyBorder="1" applyAlignment="1">
      <alignment horizontal="left" vertical="center" wrapText="1"/>
    </xf>
    <xf numFmtId="0" fontId="8" fillId="0" borderId="0" xfId="0" applyFont="1" applyAlignment="1">
      <alignment horizontal="left" vertical="center"/>
    </xf>
    <xf numFmtId="0" fontId="0" fillId="0" borderId="11" xfId="0" applyBorder="1" applyAlignment="1">
      <alignment horizontal="left" vertical="center"/>
    </xf>
    <xf numFmtId="0" fontId="3" fillId="0" borderId="0" xfId="0" applyFont="1" applyAlignment="1">
      <alignment horizontal="left" vertical="center"/>
    </xf>
    <xf numFmtId="0" fontId="3" fillId="0" borderId="10" xfId="0" applyFont="1" applyBorder="1" applyAlignment="1">
      <alignment horizontal="left" vertical="center"/>
    </xf>
    <xf numFmtId="0" fontId="11" fillId="0" borderId="0" xfId="0" applyFont="1" applyAlignment="1">
      <alignment horizontal="left" vertical="center"/>
    </xf>
    <xf numFmtId="0" fontId="0" fillId="0" borderId="3" xfId="0" applyBorder="1" applyAlignment="1">
      <alignment horizontal="center" vertical="center" wrapText="1"/>
    </xf>
    <xf numFmtId="0" fontId="3" fillId="0" borderId="13" xfId="0" applyFont="1" applyBorder="1" applyAlignment="1">
      <alignment horizontal="left" vertical="center"/>
    </xf>
    <xf numFmtId="0" fontId="0" fillId="0" borderId="14" xfId="0" applyBorder="1" applyAlignment="1">
      <alignment horizontal="left" vertical="center"/>
    </xf>
    <xf numFmtId="2" fontId="3" fillId="0" borderId="0" xfId="0" applyNumberFormat="1" applyFont="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center"/>
    </xf>
    <xf numFmtId="166" fontId="3" fillId="0" borderId="4" xfId="0" applyNumberFormat="1" applyFont="1" applyBorder="1" applyAlignment="1">
      <alignment horizontal="center" vertical="center"/>
    </xf>
    <xf numFmtId="0" fontId="12" fillId="0" borderId="4" xfId="0" applyFont="1" applyBorder="1" applyAlignment="1">
      <alignment horizontal="center" vertical="center" wrapText="1"/>
    </xf>
    <xf numFmtId="1" fontId="3" fillId="0" borderId="3" xfId="0" applyNumberFormat="1" applyFont="1" applyBorder="1" applyAlignment="1">
      <alignment horizontal="center" vertical="center" shrinkToFit="1"/>
    </xf>
    <xf numFmtId="0" fontId="12" fillId="0" borderId="3" xfId="0" applyFont="1" applyBorder="1" applyAlignment="1">
      <alignment horizontal="center" vertical="center" wrapText="1"/>
    </xf>
    <xf numFmtId="0" fontId="3" fillId="0" borderId="3" xfId="0" applyFont="1" applyBorder="1" applyAlignment="1">
      <alignment horizontal="left" vertical="center" wrapText="1"/>
    </xf>
    <xf numFmtId="1" fontId="3" fillId="0" borderId="3" xfId="0" applyNumberFormat="1" applyFont="1" applyBorder="1" applyAlignment="1">
      <alignment horizontal="left" vertical="center" shrinkToFit="1"/>
    </xf>
    <xf numFmtId="0" fontId="3" fillId="0" borderId="4" xfId="0" applyFont="1" applyBorder="1" applyAlignment="1">
      <alignment horizontal="left" vertical="center" wrapText="1"/>
    </xf>
    <xf numFmtId="1" fontId="3" fillId="0" borderId="5" xfId="0" applyNumberFormat="1" applyFont="1" applyBorder="1" applyAlignment="1">
      <alignment horizontal="center" vertical="center" shrinkToFit="1"/>
    </xf>
    <xf numFmtId="0" fontId="3" fillId="0" borderId="6" xfId="0" applyFont="1" applyBorder="1" applyAlignment="1">
      <alignment horizontal="center" vertical="center" shrinkToFit="1"/>
    </xf>
    <xf numFmtId="0" fontId="12"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2" fillId="0" borderId="5" xfId="0" applyFont="1" applyBorder="1" applyAlignment="1">
      <alignment horizontal="left" vertical="center" wrapText="1"/>
    </xf>
    <xf numFmtId="0" fontId="3" fillId="0" borderId="6" xfId="0" applyFont="1" applyBorder="1" applyAlignment="1">
      <alignment horizontal="left" vertical="center" wrapText="1"/>
    </xf>
  </cellXfs>
  <cellStyles count="1">
    <cellStyle name="Standard" xfId="0" builtinId="0"/>
  </cellStyles>
  <dxfs count="16">
    <dxf>
      <font>
        <color theme="1"/>
      </font>
      <fill>
        <patternFill>
          <bgColor rgb="FFFFC7CE"/>
        </patternFill>
      </fill>
    </dxf>
    <dxf>
      <font>
        <color theme="1"/>
      </font>
      <fill>
        <patternFill>
          <bgColor rgb="FFFFC7CE"/>
        </patternFill>
      </fill>
    </dxf>
    <dxf>
      <font>
        <color auto="1"/>
      </font>
      <fill>
        <patternFill>
          <bgColor rgb="FFFFEB9C"/>
        </patternFill>
      </fill>
    </dxf>
    <dxf>
      <font>
        <color theme="1"/>
      </font>
      <fill>
        <patternFill>
          <bgColor rgb="FFFFC7CE"/>
        </patternFill>
      </fill>
    </dxf>
    <dxf>
      <font>
        <color theme="1"/>
      </font>
      <fill>
        <patternFill>
          <bgColor rgb="FFC6EFCE"/>
        </patternFill>
      </fill>
    </dxf>
    <dxf>
      <font>
        <color theme="1"/>
      </font>
      <fill>
        <patternFill>
          <bgColor rgb="FFFFEB9C"/>
        </patternFill>
      </fill>
    </dxf>
    <dxf>
      <font>
        <color theme="1"/>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0000"/>
        </patternFill>
      </fill>
    </dxf>
    <dxf>
      <font>
        <strike val="0"/>
      </font>
      <fill>
        <patternFill>
          <bgColor rgb="FFFFC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s>
  <tableStyles count="1" defaultTableStyle="TableStyleMedium9" defaultPivotStyle="PivotStyleLight16">
    <tableStyle name="Invisible" pivot="0" table="0" count="0"/>
  </tableStyles>
  <colors>
    <mruColors>
      <color rgb="FFFFC7CE"/>
      <color rgb="FFFFEB9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XFA104"/>
  <sheetViews>
    <sheetView tabSelected="1" zoomScaleNormal="100" workbookViewId="0">
      <selection activeCell="AM16" sqref="AM16"/>
    </sheetView>
  </sheetViews>
  <sheetFormatPr baseColWidth="10" defaultColWidth="9.33203125" defaultRowHeight="12.75"/>
  <cols>
    <col min="1" max="1" width="8.83203125" style="1" customWidth="1"/>
    <col min="2" max="2" width="11" style="1" customWidth="1"/>
    <col min="3" max="3" width="13.1640625" style="1" customWidth="1"/>
    <col min="4" max="4" width="25.1640625" style="79" customWidth="1"/>
    <col min="5" max="5" width="8.83203125" style="79" hidden="1" customWidth="1"/>
    <col min="6" max="6" width="7.1640625" style="79" hidden="1" customWidth="1"/>
    <col min="7" max="7" width="9.1640625" style="79" hidden="1" customWidth="1"/>
    <col min="8" max="8" width="8.1640625" style="79" hidden="1" customWidth="1"/>
    <col min="9" max="9" width="10.1640625" style="79" hidden="1" customWidth="1"/>
    <col min="10" max="10" width="8" style="79" hidden="1" customWidth="1"/>
    <col min="11" max="11" width="8.1640625" style="79" hidden="1" customWidth="1"/>
    <col min="12" max="12" width="8" style="79" hidden="1" customWidth="1"/>
    <col min="13" max="13" width="14.33203125" style="79" hidden="1" customWidth="1"/>
    <col min="14" max="14" width="14" style="1" hidden="1" customWidth="1"/>
    <col min="15" max="15" width="10.1640625" style="1" customWidth="1"/>
    <col min="16" max="16" width="15.1640625" style="1" customWidth="1"/>
    <col min="17" max="17" width="17.33203125" style="1" customWidth="1"/>
    <col min="18" max="18" width="15.6640625" style="1" customWidth="1"/>
    <col min="19" max="19" width="9.33203125" style="1" hidden="1" customWidth="1"/>
    <col min="20" max="20" width="10.33203125" style="1" hidden="1" customWidth="1"/>
    <col min="21" max="21" width="11.1640625" style="1" hidden="1" customWidth="1"/>
    <col min="22" max="22" width="13.83203125" style="60" customWidth="1"/>
    <col min="23" max="23" width="15.33203125" style="101" customWidth="1"/>
    <col min="24" max="24" width="22.83203125" style="79" hidden="1" customWidth="1"/>
    <col min="25" max="25" width="17.33203125" style="79" hidden="1" customWidth="1"/>
    <col min="26" max="26" width="19" style="98" hidden="1" customWidth="1"/>
    <col min="27" max="27" width="25.1640625" style="82" customWidth="1"/>
    <col min="28" max="28" width="31.6640625" style="23" customWidth="1"/>
    <col min="29" max="29" width="19.6640625" style="79" customWidth="1"/>
    <col min="30" max="34" width="17.33203125" style="79" customWidth="1"/>
    <col min="35" max="35" width="27" style="87" customWidth="1"/>
    <col min="36" max="36" width="13.1640625" style="79" customWidth="1"/>
    <col min="37" max="37" width="60.83203125" style="87" customWidth="1"/>
    <col min="38" max="38" width="9.33203125" style="79"/>
    <col min="39" max="39" width="20.1640625" style="79" customWidth="1"/>
    <col min="40" max="16384" width="9.33203125" style="79"/>
  </cols>
  <sheetData>
    <row r="1" spans="1:37" ht="51">
      <c r="A1" s="11"/>
      <c r="W1" s="80"/>
      <c r="X1" s="81" t="s">
        <v>220</v>
      </c>
      <c r="Y1" s="81" t="s">
        <v>219</v>
      </c>
      <c r="Z1" s="80"/>
      <c r="AD1" s="83" t="s">
        <v>207</v>
      </c>
      <c r="AE1" s="84"/>
      <c r="AF1" s="84"/>
      <c r="AG1" s="85"/>
      <c r="AH1" s="86"/>
    </row>
    <row r="2" spans="1:37" s="91" customFormat="1" ht="76.5">
      <c r="A2" s="14" t="s">
        <v>18</v>
      </c>
      <c r="B2" s="14" t="s">
        <v>19</v>
      </c>
      <c r="C2" s="14" t="s">
        <v>20</v>
      </c>
      <c r="D2" s="14" t="s">
        <v>199</v>
      </c>
      <c r="E2" s="88">
        <v>3</v>
      </c>
      <c r="F2" s="88">
        <v>4</v>
      </c>
      <c r="G2" s="88">
        <v>5</v>
      </c>
      <c r="H2" s="88">
        <v>6</v>
      </c>
      <c r="I2" s="88">
        <v>7</v>
      </c>
      <c r="J2" s="88">
        <v>8</v>
      </c>
      <c r="K2" s="88">
        <v>9</v>
      </c>
      <c r="L2" s="88">
        <v>10</v>
      </c>
      <c r="M2" s="89">
        <v>11</v>
      </c>
      <c r="N2" s="7" t="s">
        <v>0</v>
      </c>
      <c r="O2" s="8" t="s">
        <v>23</v>
      </c>
      <c r="P2" s="8" t="s">
        <v>24</v>
      </c>
      <c r="Q2" s="8" t="s">
        <v>25</v>
      </c>
      <c r="R2" s="8" t="s">
        <v>26</v>
      </c>
      <c r="S2" s="4" t="s">
        <v>4</v>
      </c>
      <c r="T2" s="4" t="s">
        <v>5</v>
      </c>
      <c r="U2" s="4" t="s">
        <v>6</v>
      </c>
      <c r="V2" s="61" t="s">
        <v>44</v>
      </c>
      <c r="W2" s="53" t="s">
        <v>7</v>
      </c>
      <c r="X2" s="8" t="s">
        <v>221</v>
      </c>
      <c r="Y2" s="8" t="s">
        <v>222</v>
      </c>
      <c r="Z2" s="90" t="s">
        <v>223</v>
      </c>
      <c r="AA2" s="57" t="s">
        <v>21</v>
      </c>
      <c r="AB2" s="26" t="s">
        <v>22</v>
      </c>
      <c r="AC2" s="52" t="s">
        <v>217</v>
      </c>
      <c r="AD2" s="51" t="s">
        <v>74</v>
      </c>
      <c r="AE2" s="51" t="s">
        <v>204</v>
      </c>
      <c r="AF2" s="51" t="s">
        <v>205</v>
      </c>
      <c r="AG2" s="51" t="s">
        <v>209</v>
      </c>
      <c r="AH2" s="51" t="s">
        <v>210</v>
      </c>
      <c r="AI2" s="7" t="s">
        <v>3</v>
      </c>
      <c r="AJ2" s="7" t="s">
        <v>72</v>
      </c>
      <c r="AK2" s="7" t="s">
        <v>43</v>
      </c>
    </row>
    <row r="3" spans="1:37">
      <c r="A3" s="70">
        <v>1</v>
      </c>
      <c r="B3" s="70"/>
      <c r="C3" s="49">
        <v>2</v>
      </c>
      <c r="D3" s="39" t="s">
        <v>75</v>
      </c>
      <c r="E3" s="70">
        <v>920</v>
      </c>
      <c r="F3" s="70">
        <v>854</v>
      </c>
      <c r="G3" s="70">
        <v>820</v>
      </c>
      <c r="H3" s="70">
        <v>250</v>
      </c>
      <c r="I3" s="70">
        <v>200</v>
      </c>
      <c r="J3" s="70">
        <v>185</v>
      </c>
      <c r="K3" s="71" t="s">
        <v>76</v>
      </c>
      <c r="L3" s="70">
        <v>340</v>
      </c>
      <c r="M3" s="74"/>
      <c r="N3" s="35"/>
      <c r="O3" s="3">
        <f>E3</f>
        <v>920</v>
      </c>
      <c r="P3" s="3">
        <f>F3</f>
        <v>854</v>
      </c>
      <c r="Q3" s="3">
        <f>IF(G3="","N/A",G3)</f>
        <v>820</v>
      </c>
      <c r="R3" s="3" t="s">
        <v>8</v>
      </c>
      <c r="S3" s="3">
        <f>P3+16</f>
        <v>870</v>
      </c>
      <c r="T3" s="35">
        <f>IF(Q3="N/A","N/A",0.5*(P3-Q3))</f>
        <v>17</v>
      </c>
      <c r="U3" s="35">
        <f>IF(Q3="N/A","N/A",0.5*(S3-Q3))</f>
        <v>25</v>
      </c>
      <c r="V3" s="75">
        <v>22.5</v>
      </c>
      <c r="W3" s="54">
        <v>20</v>
      </c>
      <c r="X3" s="2">
        <f>0</f>
        <v>0</v>
      </c>
      <c r="Y3" s="2">
        <f>2</f>
        <v>2</v>
      </c>
      <c r="Z3" s="92" t="b">
        <f>OR(
AND(($W$4+$X$4)&lt;=(W3+X3),(W3+X3)&lt;=($W$4+$Y$4)),
AND(($W$4+$X$4)&lt;=(W3+Y3),(W3+Y3)&lt;=($W$4+$Y$4)),
AND((W3+X3)&lt;($W$4+$X$4),($W$4+$Y$4)&lt;(W3+Y3)),
AND((W3+Y3)&lt;($W$4+$X$4),($W$4+$Y$4)&lt;(W3+X3))
)</f>
        <v>1</v>
      </c>
      <c r="AA3" s="58" t="str">
        <f>IF(R3="N/A","N/A",(0.5*P3/100-0.5*AVERAGE(Q3:R3)/100)*1.35)</f>
        <v>N/A</v>
      </c>
      <c r="AB3" s="27">
        <f>IF(Q3="N/A","N/A",(0.5*P3/100-0.5*Q3/100)*1.35)</f>
        <v>0.22949999999999993</v>
      </c>
      <c r="AC3" s="13" t="s">
        <v>13</v>
      </c>
      <c r="AD3" s="20" t="str">
        <f>IF(
AND(AA3="N/A",AB3="N/A"),
"N/A",
IF(AC3="no","-",IF(OR(AA3&lt;0.23,AB3&lt;0.23),"applicable","not applicable"))
)</f>
        <v>-</v>
      </c>
      <c r="AE3" s="20" t="s">
        <v>182</v>
      </c>
      <c r="AF3" s="20" t="s">
        <v>182</v>
      </c>
      <c r="AG3" s="20" t="str">
        <f>IF(
AC3="yes",
IF(Z3=FALSE,"not applicable","applicable"),
IF(AC3="partially",IF(Z3=FALSE,"not applicable","applicable"),"-")
)</f>
        <v>-</v>
      </c>
      <c r="AH3" s="72" t="str">
        <f>IF(
AC3="no",
IF(AND(AC3="yes",AD3="applicable",AE3="applicable",AF3="applicable",AG3="applicable"),"yes","no"),
IF(AC3="yes",IF(AND(AC3="yes",AD3="applicable",AE3="applicable",AF3="applicable",AG3="applicable"),"yes","no"),IF(OR(AD3="not applicable",AE3="not applicable",AF3="not applicable",AG3="not applicable"),"no","N/A"))
)</f>
        <v>no</v>
      </c>
      <c r="AI3" s="72" t="s">
        <v>13</v>
      </c>
      <c r="AJ3" s="13" t="s">
        <v>15</v>
      </c>
      <c r="AK3" s="72"/>
    </row>
    <row r="4" spans="1:37">
      <c r="A4" s="70">
        <v>2</v>
      </c>
      <c r="B4" s="70"/>
      <c r="C4" s="71" t="s">
        <v>201</v>
      </c>
      <c r="D4" s="39" t="s">
        <v>77</v>
      </c>
      <c r="E4" s="70">
        <v>920</v>
      </c>
      <c r="F4" s="70">
        <v>840</v>
      </c>
      <c r="G4" s="70">
        <v>810</v>
      </c>
      <c r="H4" s="70">
        <v>240</v>
      </c>
      <c r="I4" s="70">
        <v>200</v>
      </c>
      <c r="J4" s="70">
        <v>185</v>
      </c>
      <c r="K4" s="71" t="s">
        <v>76</v>
      </c>
      <c r="L4" s="70">
        <v>290</v>
      </c>
      <c r="M4" s="74"/>
      <c r="N4" s="35"/>
      <c r="O4" s="3">
        <f t="shared" ref="O4:P75" si="0">E4</f>
        <v>920</v>
      </c>
      <c r="P4" s="3">
        <f t="shared" si="0"/>
        <v>840</v>
      </c>
      <c r="Q4" s="3">
        <f t="shared" ref="Q4:Q75" si="1">IF(G4="","N/A",G4)</f>
        <v>810</v>
      </c>
      <c r="R4" s="3">
        <v>810</v>
      </c>
      <c r="S4" s="3">
        <f t="shared" ref="S4:S75" si="2">P4+16</f>
        <v>856</v>
      </c>
      <c r="T4" s="35">
        <f t="shared" ref="T4:T75" si="3">IF(Q4="N/A","N/A",0.5*(P4-Q4))</f>
        <v>15</v>
      </c>
      <c r="U4" s="35">
        <f t="shared" ref="U4:U75" si="4">IF(Q4="N/A","N/A",0.5*(S4-Q4))</f>
        <v>23</v>
      </c>
      <c r="V4" s="75">
        <v>22.5</v>
      </c>
      <c r="W4" s="54">
        <v>20</v>
      </c>
      <c r="X4" s="2">
        <f>0</f>
        <v>0</v>
      </c>
      <c r="Y4" s="2">
        <f>2</f>
        <v>2</v>
      </c>
      <c r="Z4" s="92" t="b">
        <f t="shared" ref="Z4:Z67" si="5">OR(
AND(($W$4+$X$4)&lt;=(W4+X4),(W4+X4)&lt;=($W$4+$Y$4)),
AND(($W$4+$X$4)&lt;=(W4+Y4),(W4+Y4)&lt;=($W$4+$Y$4)),
AND((W4+X4)&lt;($W$4+$X$4),($W$4+$Y$4)&lt;(W4+Y4)),
AND((W4+Y4)&lt;($W$4+$X$4),($W$4+$Y$4)&lt;(W4+X4))
)</f>
        <v>1</v>
      </c>
      <c r="AA4" s="58">
        <f>IF(R4="N/A","N/A",(0.5*P4/100-0.5*AVERAGE(Q4:R4)/100)*1.35)</f>
        <v>0.20250000000000049</v>
      </c>
      <c r="AB4" s="27">
        <f t="shared" ref="AB4:AB5" si="6">IF(Q4="N/A","N/A",(0.5*P4/100-0.5*Q4/100)*1.35)</f>
        <v>0.20250000000000049</v>
      </c>
      <c r="AC4" s="13" t="s">
        <v>14</v>
      </c>
      <c r="AD4" s="20" t="str">
        <f t="shared" ref="AD4:AD67" si="7">IF(
AND(AA4="N/A",AB4="N/A"),
"N/A",
IF(AC4="no","-",IF(OR(AA4&lt;0.23,AB4&lt;0.23),"applicable","not applicable"))
)</f>
        <v>applicable</v>
      </c>
      <c r="AE4" s="20" t="s">
        <v>203</v>
      </c>
      <c r="AF4" s="20" t="s">
        <v>203</v>
      </c>
      <c r="AG4" s="20" t="str">
        <f t="shared" ref="AG4:AG67" si="8">IF(
AC4="yes",
IF(Z4=FALSE,"not applicable","applicable"),
IF(AC4="partially",IF(Z4=FALSE,"not applicable","applicable"),"-")
)</f>
        <v>applicable</v>
      </c>
      <c r="AH4" s="72" t="str">
        <f t="shared" ref="AH4:AH67" si="9">IF(
AC4="no",
IF(AND(AC4="yes",AD4="applicable",AE4="applicable",AF4="applicable",AG4="applicable"),"yes","no"),
IF(AC4="yes",IF(AND(AC4="yes",AD4="applicable",AE4="applicable",AF4="applicable",AG4="applicable"),"yes","no"),IF(OR(AD4="not applicable",AE4="not applicable",AF4="not applicable",AG4="not applicable"),"no","N/A"))
)</f>
        <v>yes</v>
      </c>
      <c r="AI4" s="72" t="s">
        <v>14</v>
      </c>
      <c r="AJ4" s="13" t="s">
        <v>15</v>
      </c>
      <c r="AK4" s="72" t="s">
        <v>212</v>
      </c>
    </row>
    <row r="5" spans="1:37" hidden="1">
      <c r="A5" s="70">
        <v>3</v>
      </c>
      <c r="B5" s="70"/>
      <c r="C5" s="71" t="s">
        <v>78</v>
      </c>
      <c r="D5" s="39" t="s">
        <v>79</v>
      </c>
      <c r="E5" s="70">
        <v>920</v>
      </c>
      <c r="F5" s="70">
        <v>840</v>
      </c>
      <c r="G5" s="70">
        <v>810</v>
      </c>
      <c r="H5" s="70">
        <v>230</v>
      </c>
      <c r="I5" s="70">
        <v>185</v>
      </c>
      <c r="J5" s="70">
        <v>190</v>
      </c>
      <c r="K5" s="71" t="s">
        <v>76</v>
      </c>
      <c r="L5" s="70">
        <v>285</v>
      </c>
      <c r="M5" s="74"/>
      <c r="N5" s="35" t="s">
        <v>1</v>
      </c>
      <c r="O5" s="3">
        <f t="shared" si="0"/>
        <v>920</v>
      </c>
      <c r="P5" s="3">
        <f t="shared" si="0"/>
        <v>840</v>
      </c>
      <c r="Q5" s="3">
        <f t="shared" si="1"/>
        <v>810</v>
      </c>
      <c r="R5" s="3">
        <v>810</v>
      </c>
      <c r="S5" s="3">
        <f t="shared" si="2"/>
        <v>856</v>
      </c>
      <c r="T5" s="35">
        <f t="shared" si="3"/>
        <v>15</v>
      </c>
      <c r="U5" s="35">
        <f t="shared" si="4"/>
        <v>23</v>
      </c>
      <c r="V5" s="75">
        <v>20</v>
      </c>
      <c r="W5" s="54">
        <v>20</v>
      </c>
      <c r="X5" s="2">
        <f>0</f>
        <v>0</v>
      </c>
      <c r="Y5" s="2">
        <f>2</f>
        <v>2</v>
      </c>
      <c r="Z5" s="92" t="b">
        <f t="shared" si="5"/>
        <v>1</v>
      </c>
      <c r="AA5" s="58">
        <f>IF(R5="N/A","N/A",(0.5*P5/100-0.5*AVERAGE(Q5:R5)/100)*1.35)</f>
        <v>0.20250000000000049</v>
      </c>
      <c r="AB5" s="27">
        <f t="shared" si="6"/>
        <v>0.20250000000000049</v>
      </c>
      <c r="AC5" s="13" t="s">
        <v>14</v>
      </c>
      <c r="AD5" s="20" t="str">
        <f t="shared" si="7"/>
        <v>applicable</v>
      </c>
      <c r="AE5" s="20"/>
      <c r="AF5" s="20"/>
      <c r="AG5" s="20" t="str">
        <f t="shared" si="8"/>
        <v>applicable</v>
      </c>
      <c r="AH5" s="72" t="str">
        <f t="shared" si="9"/>
        <v>no</v>
      </c>
      <c r="AI5" s="13" t="s">
        <v>13</v>
      </c>
      <c r="AJ5" s="13" t="s">
        <v>14</v>
      </c>
      <c r="AK5" s="72"/>
    </row>
    <row r="6" spans="1:37" hidden="1">
      <c r="A6" s="70">
        <v>4</v>
      </c>
      <c r="B6" s="70"/>
      <c r="C6" s="49">
        <v>76</v>
      </c>
      <c r="D6" s="39" t="s">
        <v>80</v>
      </c>
      <c r="E6" s="70">
        <v>680</v>
      </c>
      <c r="F6" s="70">
        <v>622</v>
      </c>
      <c r="G6" s="70">
        <v>590</v>
      </c>
      <c r="H6" s="70">
        <v>250</v>
      </c>
      <c r="I6" s="70">
        <v>185</v>
      </c>
      <c r="J6" s="70">
        <v>190</v>
      </c>
      <c r="K6" s="71" t="s">
        <v>76</v>
      </c>
      <c r="L6" s="70">
        <v>246</v>
      </c>
      <c r="M6" s="69" t="s">
        <v>81</v>
      </c>
      <c r="N6" s="35"/>
      <c r="O6" s="3">
        <f t="shared" si="0"/>
        <v>680</v>
      </c>
      <c r="P6" s="3">
        <f t="shared" si="0"/>
        <v>622</v>
      </c>
      <c r="Q6" s="3">
        <f t="shared" si="1"/>
        <v>590</v>
      </c>
      <c r="R6" s="3"/>
      <c r="S6" s="3">
        <f t="shared" si="2"/>
        <v>638</v>
      </c>
      <c r="T6" s="35">
        <f t="shared" si="3"/>
        <v>16</v>
      </c>
      <c r="U6" s="35">
        <f t="shared" si="4"/>
        <v>24</v>
      </c>
      <c r="V6" s="93"/>
      <c r="W6" s="94"/>
      <c r="X6" s="2">
        <f>0</f>
        <v>0</v>
      </c>
      <c r="Y6" s="2">
        <f>2</f>
        <v>2</v>
      </c>
      <c r="Z6" s="92" t="b">
        <f t="shared" si="5"/>
        <v>0</v>
      </c>
      <c r="AA6" s="93"/>
      <c r="AB6" s="93"/>
      <c r="AC6" s="93"/>
      <c r="AD6" s="20" t="str">
        <f t="shared" si="7"/>
        <v>applicable</v>
      </c>
      <c r="AE6" s="20"/>
      <c r="AF6" s="20"/>
      <c r="AG6" s="20" t="str">
        <f t="shared" si="8"/>
        <v>-</v>
      </c>
      <c r="AH6" s="72" t="str">
        <f t="shared" si="9"/>
        <v>N/A</v>
      </c>
      <c r="AI6" s="93" t="s">
        <v>211</v>
      </c>
      <c r="AJ6" s="93"/>
      <c r="AK6" s="93"/>
    </row>
    <row r="7" spans="1:37" hidden="1">
      <c r="A7" s="70">
        <v>5</v>
      </c>
      <c r="B7" s="70"/>
      <c r="C7" s="49">
        <v>77</v>
      </c>
      <c r="D7" s="39" t="s">
        <v>82</v>
      </c>
      <c r="E7" s="70">
        <v>760</v>
      </c>
      <c r="F7" s="70">
        <v>672</v>
      </c>
      <c r="G7" s="70">
        <v>640</v>
      </c>
      <c r="H7" s="70">
        <v>250</v>
      </c>
      <c r="I7" s="70">
        <v>185</v>
      </c>
      <c r="J7" s="70">
        <v>190</v>
      </c>
      <c r="K7" s="71" t="s">
        <v>76</v>
      </c>
      <c r="L7" s="70">
        <v>270</v>
      </c>
      <c r="M7" s="74"/>
      <c r="N7" s="35"/>
      <c r="O7" s="3">
        <f t="shared" si="0"/>
        <v>760</v>
      </c>
      <c r="P7" s="3">
        <f t="shared" si="0"/>
        <v>672</v>
      </c>
      <c r="Q7" s="3">
        <f t="shared" si="1"/>
        <v>640</v>
      </c>
      <c r="R7" s="3"/>
      <c r="S7" s="3">
        <f t="shared" si="2"/>
        <v>688</v>
      </c>
      <c r="T7" s="35">
        <f t="shared" si="3"/>
        <v>16</v>
      </c>
      <c r="U7" s="35">
        <f t="shared" si="4"/>
        <v>24</v>
      </c>
      <c r="V7" s="93"/>
      <c r="W7" s="94"/>
      <c r="X7" s="2">
        <f>0</f>
        <v>0</v>
      </c>
      <c r="Y7" s="2">
        <f>2</f>
        <v>2</v>
      </c>
      <c r="Z7" s="92" t="b">
        <f t="shared" si="5"/>
        <v>0</v>
      </c>
      <c r="AA7" s="93"/>
      <c r="AB7" s="93"/>
      <c r="AC7" s="93"/>
      <c r="AD7" s="20" t="str">
        <f t="shared" si="7"/>
        <v>applicable</v>
      </c>
      <c r="AE7" s="20"/>
      <c r="AF7" s="20"/>
      <c r="AG7" s="20" t="str">
        <f t="shared" si="8"/>
        <v>-</v>
      </c>
      <c r="AH7" s="72" t="str">
        <f t="shared" si="9"/>
        <v>N/A</v>
      </c>
      <c r="AI7" s="93" t="s">
        <v>211</v>
      </c>
      <c r="AJ7" s="93"/>
      <c r="AK7" s="93"/>
    </row>
    <row r="8" spans="1:37" hidden="1">
      <c r="A8" s="70">
        <v>6</v>
      </c>
      <c r="B8" s="70"/>
      <c r="C8" s="49">
        <v>79</v>
      </c>
      <c r="D8" s="39" t="s">
        <v>83</v>
      </c>
      <c r="E8" s="70">
        <v>840</v>
      </c>
      <c r="F8" s="70">
        <v>752</v>
      </c>
      <c r="G8" s="70">
        <v>720</v>
      </c>
      <c r="H8" s="70">
        <v>250</v>
      </c>
      <c r="I8" s="70">
        <v>185</v>
      </c>
      <c r="J8" s="70">
        <v>190</v>
      </c>
      <c r="K8" s="71" t="s">
        <v>76</v>
      </c>
      <c r="L8" s="70">
        <v>320</v>
      </c>
      <c r="M8" s="74"/>
      <c r="N8" s="35"/>
      <c r="O8" s="3">
        <f t="shared" si="0"/>
        <v>840</v>
      </c>
      <c r="P8" s="3">
        <f t="shared" si="0"/>
        <v>752</v>
      </c>
      <c r="Q8" s="3">
        <f t="shared" si="1"/>
        <v>720</v>
      </c>
      <c r="R8" s="3"/>
      <c r="S8" s="3">
        <f t="shared" si="2"/>
        <v>768</v>
      </c>
      <c r="T8" s="35">
        <f t="shared" si="3"/>
        <v>16</v>
      </c>
      <c r="U8" s="35">
        <f t="shared" si="4"/>
        <v>24</v>
      </c>
      <c r="V8" s="93"/>
      <c r="W8" s="94"/>
      <c r="X8" s="2">
        <f>0</f>
        <v>0</v>
      </c>
      <c r="Y8" s="2">
        <f>2</f>
        <v>2</v>
      </c>
      <c r="Z8" s="92" t="b">
        <f t="shared" si="5"/>
        <v>0</v>
      </c>
      <c r="AA8" s="93"/>
      <c r="AB8" s="93"/>
      <c r="AC8" s="93"/>
      <c r="AD8" s="20" t="str">
        <f t="shared" si="7"/>
        <v>applicable</v>
      </c>
      <c r="AE8" s="20"/>
      <c r="AF8" s="20"/>
      <c r="AG8" s="20" t="str">
        <f t="shared" si="8"/>
        <v>-</v>
      </c>
      <c r="AH8" s="72" t="str">
        <f t="shared" si="9"/>
        <v>N/A</v>
      </c>
      <c r="AI8" s="93" t="s">
        <v>211</v>
      </c>
      <c r="AJ8" s="93"/>
      <c r="AK8" s="93"/>
    </row>
    <row r="9" spans="1:37" hidden="1">
      <c r="A9" s="70">
        <v>7</v>
      </c>
      <c r="B9" s="70"/>
      <c r="C9" s="49">
        <v>80</v>
      </c>
      <c r="D9" s="39" t="s">
        <v>84</v>
      </c>
      <c r="E9" s="70">
        <v>920</v>
      </c>
      <c r="F9" s="70">
        <v>836</v>
      </c>
      <c r="G9" s="70">
        <v>800</v>
      </c>
      <c r="H9" s="70">
        <v>250</v>
      </c>
      <c r="I9" s="70">
        <v>185</v>
      </c>
      <c r="J9" s="70">
        <v>190</v>
      </c>
      <c r="K9" s="71" t="s">
        <v>85</v>
      </c>
      <c r="L9" s="70">
        <v>370</v>
      </c>
      <c r="M9" s="74"/>
      <c r="N9" s="35"/>
      <c r="O9" s="3">
        <f t="shared" si="0"/>
        <v>920</v>
      </c>
      <c r="P9" s="3">
        <f t="shared" si="0"/>
        <v>836</v>
      </c>
      <c r="Q9" s="3">
        <f t="shared" si="1"/>
        <v>800</v>
      </c>
      <c r="R9" s="3" t="s">
        <v>8</v>
      </c>
      <c r="S9" s="3">
        <f t="shared" si="2"/>
        <v>852</v>
      </c>
      <c r="T9" s="35">
        <f t="shared" si="3"/>
        <v>18</v>
      </c>
      <c r="U9" s="35">
        <f t="shared" si="4"/>
        <v>26</v>
      </c>
      <c r="V9" s="75">
        <v>20</v>
      </c>
      <c r="W9" s="54">
        <v>17</v>
      </c>
      <c r="X9" s="2">
        <f>0</f>
        <v>0</v>
      </c>
      <c r="Y9" s="2">
        <f>2</f>
        <v>2</v>
      </c>
      <c r="Z9" s="92" t="b">
        <f t="shared" si="5"/>
        <v>0</v>
      </c>
      <c r="AA9" s="58" t="str">
        <f>IF(R9="N/A","N/A",(0.5*P9/100-0.5*AVERAGE(Q9:R9)/100)*1.35)</f>
        <v>N/A</v>
      </c>
      <c r="AB9" s="27">
        <f>IF(Q9="N/A","N/A",(0.5*P9/100-0.5*Q9/100)*1.35)</f>
        <v>0.24299999999999963</v>
      </c>
      <c r="AC9" s="13" t="s">
        <v>13</v>
      </c>
      <c r="AD9" s="20" t="str">
        <f t="shared" si="7"/>
        <v>-</v>
      </c>
      <c r="AE9" s="20"/>
      <c r="AF9" s="20"/>
      <c r="AG9" s="20" t="str">
        <f t="shared" si="8"/>
        <v>-</v>
      </c>
      <c r="AH9" s="72" t="str">
        <f t="shared" si="9"/>
        <v>no</v>
      </c>
      <c r="AI9" s="13" t="s">
        <v>13</v>
      </c>
      <c r="AJ9" s="13" t="s">
        <v>15</v>
      </c>
      <c r="AK9" s="72"/>
    </row>
    <row r="10" spans="1:37" hidden="1">
      <c r="A10" s="70">
        <v>8</v>
      </c>
      <c r="B10" s="70"/>
      <c r="C10" s="49">
        <v>88</v>
      </c>
      <c r="D10" s="39" t="s">
        <v>86</v>
      </c>
      <c r="E10" s="70">
        <v>1000</v>
      </c>
      <c r="F10" s="70">
        <v>846</v>
      </c>
      <c r="G10" s="70">
        <v>814</v>
      </c>
      <c r="H10" s="70">
        <v>250</v>
      </c>
      <c r="I10" s="70">
        <v>185</v>
      </c>
      <c r="J10" s="70">
        <v>190</v>
      </c>
      <c r="K10" s="71" t="s">
        <v>87</v>
      </c>
      <c r="L10" s="70">
        <v>445</v>
      </c>
      <c r="M10" s="74"/>
      <c r="N10" s="35"/>
      <c r="O10" s="3">
        <f t="shared" si="0"/>
        <v>1000</v>
      </c>
      <c r="P10" s="3">
        <f t="shared" si="0"/>
        <v>846</v>
      </c>
      <c r="Q10" s="3">
        <f t="shared" si="1"/>
        <v>814</v>
      </c>
      <c r="R10" s="3"/>
      <c r="S10" s="3">
        <f t="shared" si="2"/>
        <v>862</v>
      </c>
      <c r="T10" s="35">
        <f t="shared" si="3"/>
        <v>16</v>
      </c>
      <c r="U10" s="35">
        <f t="shared" si="4"/>
        <v>24</v>
      </c>
      <c r="V10" s="93"/>
      <c r="W10" s="94"/>
      <c r="X10" s="2">
        <f>0</f>
        <v>0</v>
      </c>
      <c r="Y10" s="2">
        <f>2</f>
        <v>2</v>
      </c>
      <c r="Z10" s="92" t="b">
        <f t="shared" si="5"/>
        <v>0</v>
      </c>
      <c r="AA10" s="93"/>
      <c r="AB10" s="93"/>
      <c r="AC10" s="93"/>
      <c r="AD10" s="20" t="str">
        <f t="shared" si="7"/>
        <v>applicable</v>
      </c>
      <c r="AE10" s="20"/>
      <c r="AF10" s="20"/>
      <c r="AG10" s="20" t="str">
        <f t="shared" si="8"/>
        <v>-</v>
      </c>
      <c r="AH10" s="72" t="str">
        <f t="shared" si="9"/>
        <v>N/A</v>
      </c>
      <c r="AI10" s="93" t="s">
        <v>211</v>
      </c>
      <c r="AJ10" s="93"/>
      <c r="AK10" s="93"/>
    </row>
    <row r="11" spans="1:37">
      <c r="A11" s="70">
        <v>9</v>
      </c>
      <c r="B11" s="70"/>
      <c r="C11" s="70">
        <v>102</v>
      </c>
      <c r="D11" s="39" t="s">
        <v>88</v>
      </c>
      <c r="E11" s="70">
        <v>920</v>
      </c>
      <c r="F11" s="70">
        <v>840</v>
      </c>
      <c r="G11" s="70">
        <v>810</v>
      </c>
      <c r="H11" s="70">
        <v>260</v>
      </c>
      <c r="I11" s="70">
        <v>200</v>
      </c>
      <c r="J11" s="70">
        <v>185</v>
      </c>
      <c r="K11" s="71" t="s">
        <v>76</v>
      </c>
      <c r="L11" s="70">
        <v>320</v>
      </c>
      <c r="M11" s="74"/>
      <c r="N11" s="35"/>
      <c r="O11" s="3">
        <f t="shared" si="0"/>
        <v>920</v>
      </c>
      <c r="P11" s="3">
        <f t="shared" si="0"/>
        <v>840</v>
      </c>
      <c r="Q11" s="3">
        <f t="shared" si="1"/>
        <v>810</v>
      </c>
      <c r="R11" s="3" t="s">
        <v>8</v>
      </c>
      <c r="S11" s="3">
        <f t="shared" si="2"/>
        <v>856</v>
      </c>
      <c r="T11" s="35">
        <f t="shared" si="3"/>
        <v>15</v>
      </c>
      <c r="U11" s="35">
        <f t="shared" si="4"/>
        <v>23</v>
      </c>
      <c r="V11" s="75">
        <v>22.5</v>
      </c>
      <c r="W11" s="54">
        <v>19</v>
      </c>
      <c r="X11" s="2">
        <f>0</f>
        <v>0</v>
      </c>
      <c r="Y11" s="2">
        <f>2</f>
        <v>2</v>
      </c>
      <c r="Z11" s="92" t="b">
        <f t="shared" si="5"/>
        <v>1</v>
      </c>
      <c r="AA11" s="58" t="str">
        <f>IF(R11="N/A","N/A",(0.5*P11/100-0.5*AVERAGE(Q11:R11)/100)*1.35)</f>
        <v>N/A</v>
      </c>
      <c r="AB11" s="27">
        <f>IF(Q11="N/A","N/A",(0.5*P11/100-0.5*Q11/100)*1.35)</f>
        <v>0.20250000000000049</v>
      </c>
      <c r="AC11" s="13" t="s">
        <v>13</v>
      </c>
      <c r="AD11" s="20" t="str">
        <f t="shared" si="7"/>
        <v>-</v>
      </c>
      <c r="AE11" s="20" t="s">
        <v>182</v>
      </c>
      <c r="AF11" s="20" t="s">
        <v>182</v>
      </c>
      <c r="AG11" s="20" t="str">
        <f t="shared" si="8"/>
        <v>-</v>
      </c>
      <c r="AH11" s="72" t="str">
        <f t="shared" si="9"/>
        <v>no</v>
      </c>
      <c r="AI11" s="72" t="s">
        <v>13</v>
      </c>
      <c r="AJ11" s="13" t="s">
        <v>15</v>
      </c>
      <c r="AK11" s="72"/>
    </row>
    <row r="12" spans="1:37" hidden="1">
      <c r="A12" s="70">
        <v>10</v>
      </c>
      <c r="B12" s="70"/>
      <c r="C12" s="70">
        <v>175</v>
      </c>
      <c r="D12" s="39" t="s">
        <v>89</v>
      </c>
      <c r="E12" s="70">
        <v>760</v>
      </c>
      <c r="F12" s="70">
        <v>680</v>
      </c>
      <c r="G12" s="70">
        <v>620</v>
      </c>
      <c r="H12" s="70">
        <v>250</v>
      </c>
      <c r="I12" s="70">
        <v>185</v>
      </c>
      <c r="J12" s="70">
        <v>185</v>
      </c>
      <c r="K12" s="71" t="s">
        <v>76</v>
      </c>
      <c r="L12" s="70">
        <v>270</v>
      </c>
      <c r="M12" s="74"/>
      <c r="N12" s="35"/>
      <c r="O12" s="3">
        <f t="shared" si="0"/>
        <v>760</v>
      </c>
      <c r="P12" s="3">
        <f t="shared" si="0"/>
        <v>680</v>
      </c>
      <c r="Q12" s="3">
        <f t="shared" si="1"/>
        <v>620</v>
      </c>
      <c r="R12" s="3"/>
      <c r="S12" s="3">
        <f t="shared" si="2"/>
        <v>696</v>
      </c>
      <c r="T12" s="35">
        <f t="shared" si="3"/>
        <v>30</v>
      </c>
      <c r="U12" s="35">
        <f t="shared" si="4"/>
        <v>38</v>
      </c>
      <c r="V12" s="93"/>
      <c r="W12" s="94"/>
      <c r="X12" s="2">
        <f>0</f>
        <v>0</v>
      </c>
      <c r="Y12" s="2">
        <f>2</f>
        <v>2</v>
      </c>
      <c r="Z12" s="92" t="b">
        <f t="shared" si="5"/>
        <v>0</v>
      </c>
      <c r="AA12" s="93"/>
      <c r="AB12" s="93"/>
      <c r="AC12" s="93"/>
      <c r="AD12" s="20" t="str">
        <f t="shared" si="7"/>
        <v>applicable</v>
      </c>
      <c r="AE12" s="20"/>
      <c r="AF12" s="20"/>
      <c r="AG12" s="20" t="str">
        <f t="shared" si="8"/>
        <v>-</v>
      </c>
      <c r="AH12" s="72" t="str">
        <f t="shared" si="9"/>
        <v>N/A</v>
      </c>
      <c r="AI12" s="93" t="s">
        <v>211</v>
      </c>
      <c r="AJ12" s="93"/>
      <c r="AK12" s="93"/>
    </row>
    <row r="13" spans="1:37" hidden="1">
      <c r="A13" s="70">
        <v>11</v>
      </c>
      <c r="B13" s="70"/>
      <c r="C13" s="70">
        <v>180</v>
      </c>
      <c r="D13" s="39" t="s">
        <v>90</v>
      </c>
      <c r="E13" s="70">
        <v>920</v>
      </c>
      <c r="F13" s="70">
        <v>840</v>
      </c>
      <c r="G13" s="70">
        <v>810</v>
      </c>
      <c r="H13" s="70">
        <v>250</v>
      </c>
      <c r="I13" s="70">
        <v>185</v>
      </c>
      <c r="J13" s="70">
        <v>185</v>
      </c>
      <c r="K13" s="71" t="s">
        <v>76</v>
      </c>
      <c r="L13" s="70">
        <v>320</v>
      </c>
      <c r="M13" s="74"/>
      <c r="N13" s="35"/>
      <c r="O13" s="3">
        <f t="shared" si="0"/>
        <v>920</v>
      </c>
      <c r="P13" s="3">
        <f t="shared" si="0"/>
        <v>840</v>
      </c>
      <c r="Q13" s="3">
        <f t="shared" si="1"/>
        <v>810</v>
      </c>
      <c r="R13" s="3" t="s">
        <v>8</v>
      </c>
      <c r="S13" s="3">
        <f t="shared" si="2"/>
        <v>856</v>
      </c>
      <c r="T13" s="35">
        <f t="shared" si="3"/>
        <v>15</v>
      </c>
      <c r="U13" s="35">
        <f t="shared" si="4"/>
        <v>23</v>
      </c>
      <c r="V13" s="75">
        <v>20</v>
      </c>
      <c r="W13" s="54">
        <v>19</v>
      </c>
      <c r="X13" s="2">
        <f>0</f>
        <v>0</v>
      </c>
      <c r="Y13" s="2">
        <f>2</f>
        <v>2</v>
      </c>
      <c r="Z13" s="92" t="b">
        <f t="shared" si="5"/>
        <v>1</v>
      </c>
      <c r="AA13" s="58" t="str">
        <f>IF(R13="N/A","N/A",(0.5*P13/100-0.5*AVERAGE(Q13:R13)/100)*1.35)</f>
        <v>N/A</v>
      </c>
      <c r="AB13" s="27">
        <f>IF(Q13="N/A","N/A",(0.5*P13/100-0.5*Q13/100)*1.35)</f>
        <v>0.20250000000000049</v>
      </c>
      <c r="AC13" s="13" t="s">
        <v>13</v>
      </c>
      <c r="AD13" s="20" t="str">
        <f t="shared" si="7"/>
        <v>-</v>
      </c>
      <c r="AE13" s="20"/>
      <c r="AF13" s="20"/>
      <c r="AG13" s="20" t="str">
        <f t="shared" si="8"/>
        <v>-</v>
      </c>
      <c r="AH13" s="72" t="str">
        <f t="shared" si="9"/>
        <v>no</v>
      </c>
      <c r="AI13" s="13" t="s">
        <v>13</v>
      </c>
      <c r="AJ13" s="13" t="s">
        <v>15</v>
      </c>
      <c r="AK13" s="72"/>
    </row>
    <row r="14" spans="1:37" ht="15.75" hidden="1">
      <c r="A14" s="70">
        <v>12</v>
      </c>
      <c r="B14" s="70"/>
      <c r="C14" s="70">
        <v>188</v>
      </c>
      <c r="D14" s="39" t="s">
        <v>91</v>
      </c>
      <c r="E14" s="71" t="s">
        <v>190</v>
      </c>
      <c r="F14" s="70">
        <v>892</v>
      </c>
      <c r="G14" s="72"/>
      <c r="H14" s="70">
        <v>225</v>
      </c>
      <c r="I14" s="70">
        <v>185</v>
      </c>
      <c r="J14" s="70">
        <v>185</v>
      </c>
      <c r="K14" s="71" t="s">
        <v>92</v>
      </c>
      <c r="L14" s="70">
        <v>350</v>
      </c>
      <c r="M14" s="74"/>
      <c r="N14" s="35"/>
      <c r="O14" s="3">
        <v>1000</v>
      </c>
      <c r="P14" s="3">
        <f t="shared" si="0"/>
        <v>892</v>
      </c>
      <c r="Q14" s="3" t="str">
        <f t="shared" si="1"/>
        <v>N/A</v>
      </c>
      <c r="R14" s="3"/>
      <c r="S14" s="3">
        <f t="shared" si="2"/>
        <v>908</v>
      </c>
      <c r="T14" s="35" t="str">
        <f t="shared" si="3"/>
        <v>N/A</v>
      </c>
      <c r="U14" s="35" t="str">
        <f t="shared" si="4"/>
        <v>N/A</v>
      </c>
      <c r="V14" s="93"/>
      <c r="W14" s="94"/>
      <c r="X14" s="2">
        <f>0</f>
        <v>0</v>
      </c>
      <c r="Y14" s="2">
        <f>2</f>
        <v>2</v>
      </c>
      <c r="Z14" s="92" t="b">
        <f t="shared" si="5"/>
        <v>0</v>
      </c>
      <c r="AA14" s="93"/>
      <c r="AB14" s="93"/>
      <c r="AC14" s="93"/>
      <c r="AD14" s="20" t="str">
        <f t="shared" si="7"/>
        <v>applicable</v>
      </c>
      <c r="AE14" s="20"/>
      <c r="AF14" s="20"/>
      <c r="AG14" s="20" t="str">
        <f t="shared" si="8"/>
        <v>-</v>
      </c>
      <c r="AH14" s="72" t="str">
        <f t="shared" si="9"/>
        <v>N/A</v>
      </c>
      <c r="AI14" s="93" t="s">
        <v>211</v>
      </c>
      <c r="AJ14" s="93"/>
      <c r="AK14" s="93"/>
    </row>
    <row r="15" spans="1:37" hidden="1">
      <c r="A15" s="70">
        <v>13</v>
      </c>
      <c r="B15" s="70"/>
      <c r="C15" s="70">
        <v>193</v>
      </c>
      <c r="D15" s="39" t="s">
        <v>93</v>
      </c>
      <c r="E15" s="70">
        <v>1000</v>
      </c>
      <c r="F15" s="70">
        <v>920</v>
      </c>
      <c r="G15" s="70">
        <v>865</v>
      </c>
      <c r="H15" s="70">
        <v>235</v>
      </c>
      <c r="I15" s="70">
        <v>185</v>
      </c>
      <c r="J15" s="70">
        <v>185</v>
      </c>
      <c r="K15" s="71" t="s">
        <v>76</v>
      </c>
      <c r="L15" s="70">
        <v>350</v>
      </c>
      <c r="M15" s="74"/>
      <c r="N15" s="35"/>
      <c r="O15" s="3">
        <f t="shared" si="0"/>
        <v>1000</v>
      </c>
      <c r="P15" s="3">
        <f t="shared" si="0"/>
        <v>920</v>
      </c>
      <c r="Q15" s="3">
        <f t="shared" si="1"/>
        <v>865</v>
      </c>
      <c r="R15" s="3"/>
      <c r="S15" s="3">
        <f t="shared" si="2"/>
        <v>936</v>
      </c>
      <c r="T15" s="35">
        <f t="shared" si="3"/>
        <v>27.5</v>
      </c>
      <c r="U15" s="35">
        <f t="shared" si="4"/>
        <v>35.5</v>
      </c>
      <c r="V15" s="93"/>
      <c r="W15" s="94"/>
      <c r="X15" s="2">
        <f>0</f>
        <v>0</v>
      </c>
      <c r="Y15" s="2">
        <f>2</f>
        <v>2</v>
      </c>
      <c r="Z15" s="92" t="b">
        <f t="shared" si="5"/>
        <v>0</v>
      </c>
      <c r="AA15" s="93"/>
      <c r="AB15" s="93"/>
      <c r="AC15" s="93"/>
      <c r="AD15" s="20" t="str">
        <f t="shared" si="7"/>
        <v>applicable</v>
      </c>
      <c r="AE15" s="20"/>
      <c r="AF15" s="20"/>
      <c r="AG15" s="20" t="str">
        <f t="shared" si="8"/>
        <v>-</v>
      </c>
      <c r="AH15" s="72" t="str">
        <f t="shared" si="9"/>
        <v>N/A</v>
      </c>
      <c r="AI15" s="93" t="s">
        <v>211</v>
      </c>
      <c r="AJ15" s="93"/>
      <c r="AK15" s="93"/>
    </row>
    <row r="16" spans="1:37" ht="25.5">
      <c r="A16" s="70">
        <v>14</v>
      </c>
      <c r="B16" s="70"/>
      <c r="C16" s="70">
        <v>302</v>
      </c>
      <c r="D16" s="39" t="s">
        <v>94</v>
      </c>
      <c r="E16" s="70">
        <v>920</v>
      </c>
      <c r="F16" s="70">
        <v>880</v>
      </c>
      <c r="G16" s="70">
        <v>820</v>
      </c>
      <c r="H16" s="71" t="s">
        <v>95</v>
      </c>
      <c r="I16" s="70">
        <v>205</v>
      </c>
      <c r="J16" s="70">
        <v>185</v>
      </c>
      <c r="K16" s="71" t="s">
        <v>76</v>
      </c>
      <c r="L16" s="70">
        <v>340</v>
      </c>
      <c r="M16" s="74"/>
      <c r="N16" s="35"/>
      <c r="O16" s="3">
        <f t="shared" si="0"/>
        <v>920</v>
      </c>
      <c r="P16" s="3">
        <f t="shared" si="0"/>
        <v>880</v>
      </c>
      <c r="Q16" s="3">
        <f t="shared" si="1"/>
        <v>820</v>
      </c>
      <c r="R16" s="3" t="s">
        <v>8</v>
      </c>
      <c r="S16" s="3">
        <f t="shared" si="2"/>
        <v>896</v>
      </c>
      <c r="T16" s="35">
        <f t="shared" si="3"/>
        <v>30</v>
      </c>
      <c r="U16" s="35">
        <f t="shared" si="4"/>
        <v>38</v>
      </c>
      <c r="V16" s="75">
        <v>22.5</v>
      </c>
      <c r="W16" s="54">
        <v>22</v>
      </c>
      <c r="X16" s="2">
        <f>0</f>
        <v>0</v>
      </c>
      <c r="Y16" s="2">
        <f>2</f>
        <v>2</v>
      </c>
      <c r="Z16" s="92" t="b">
        <f t="shared" si="5"/>
        <v>1</v>
      </c>
      <c r="AA16" s="58" t="str">
        <f t="shared" ref="AA16:AA30" si="10">IF(R16="N/A","N/A",(0.5*P16/100-0.5*AVERAGE(Q16:R16)/100)*1.35)</f>
        <v>N/A</v>
      </c>
      <c r="AB16" s="27">
        <f t="shared" ref="AB16:AB30" si="11">IF(Q16="N/A","N/A",(0.5*P16/100-0.5*Q16/100)*1.35)</f>
        <v>0.40500000000000097</v>
      </c>
      <c r="AC16" s="13" t="s">
        <v>13</v>
      </c>
      <c r="AD16" s="20" t="str">
        <f t="shared" si="7"/>
        <v>-</v>
      </c>
      <c r="AE16" s="20" t="s">
        <v>182</v>
      </c>
      <c r="AF16" s="20" t="s">
        <v>182</v>
      </c>
      <c r="AG16" s="20" t="str">
        <f t="shared" si="8"/>
        <v>-</v>
      </c>
      <c r="AH16" s="72" t="str">
        <f t="shared" si="9"/>
        <v>no</v>
      </c>
      <c r="AI16" s="72" t="s">
        <v>13</v>
      </c>
      <c r="AJ16" s="13" t="s">
        <v>16</v>
      </c>
      <c r="AK16" s="72"/>
    </row>
    <row r="17" spans="1:37">
      <c r="A17" s="70">
        <v>15</v>
      </c>
      <c r="B17" s="70"/>
      <c r="C17" s="71" t="s">
        <v>96</v>
      </c>
      <c r="D17" s="39" t="s">
        <v>97</v>
      </c>
      <c r="E17" s="70">
        <v>920</v>
      </c>
      <c r="F17" s="70">
        <v>840</v>
      </c>
      <c r="G17" s="70">
        <v>796</v>
      </c>
      <c r="H17" s="70">
        <v>245</v>
      </c>
      <c r="I17" s="70">
        <v>205</v>
      </c>
      <c r="J17" s="70">
        <v>185</v>
      </c>
      <c r="K17" s="71" t="s">
        <v>10</v>
      </c>
      <c r="L17" s="70">
        <v>313</v>
      </c>
      <c r="M17" s="74"/>
      <c r="N17" s="35" t="s">
        <v>1</v>
      </c>
      <c r="O17" s="3">
        <f t="shared" si="0"/>
        <v>920</v>
      </c>
      <c r="P17" s="3">
        <f t="shared" si="0"/>
        <v>840</v>
      </c>
      <c r="Q17" s="3">
        <f t="shared" si="1"/>
        <v>796</v>
      </c>
      <c r="R17" s="3">
        <v>800</v>
      </c>
      <c r="S17" s="3">
        <f t="shared" si="2"/>
        <v>856</v>
      </c>
      <c r="T17" s="35">
        <f t="shared" si="3"/>
        <v>22</v>
      </c>
      <c r="U17" s="35">
        <f t="shared" si="4"/>
        <v>30</v>
      </c>
      <c r="V17" s="75">
        <v>25</v>
      </c>
      <c r="W17" s="54">
        <v>20</v>
      </c>
      <c r="X17" s="2">
        <f>0</f>
        <v>0</v>
      </c>
      <c r="Y17" s="2">
        <f>2</f>
        <v>2</v>
      </c>
      <c r="Z17" s="92" t="b">
        <f t="shared" si="5"/>
        <v>1</v>
      </c>
      <c r="AA17" s="58">
        <f t="shared" si="10"/>
        <v>0.28349999999999997</v>
      </c>
      <c r="AB17" s="27">
        <f t="shared" si="11"/>
        <v>0.29700000000000026</v>
      </c>
      <c r="AC17" s="13" t="s">
        <v>14</v>
      </c>
      <c r="AD17" s="20" t="str">
        <f t="shared" si="7"/>
        <v>not applicable</v>
      </c>
      <c r="AE17" s="20" t="s">
        <v>203</v>
      </c>
      <c r="AF17" s="20" t="s">
        <v>203</v>
      </c>
      <c r="AG17" s="20" t="str">
        <f t="shared" si="8"/>
        <v>applicable</v>
      </c>
      <c r="AH17" s="72" t="str">
        <f t="shared" si="9"/>
        <v>no</v>
      </c>
      <c r="AI17" s="72" t="s">
        <v>13</v>
      </c>
      <c r="AJ17" s="13" t="s">
        <v>14</v>
      </c>
      <c r="AK17" s="72"/>
    </row>
    <row r="18" spans="1:37">
      <c r="A18" s="70">
        <v>16</v>
      </c>
      <c r="B18" s="70"/>
      <c r="C18" s="71" t="s">
        <v>98</v>
      </c>
      <c r="D18" s="39" t="s">
        <v>99</v>
      </c>
      <c r="E18" s="70">
        <v>920</v>
      </c>
      <c r="F18" s="70">
        <v>854</v>
      </c>
      <c r="G18" s="70">
        <v>810</v>
      </c>
      <c r="H18" s="70">
        <v>240</v>
      </c>
      <c r="I18" s="70">
        <v>205</v>
      </c>
      <c r="J18" s="70">
        <v>185</v>
      </c>
      <c r="K18" s="71" t="s">
        <v>76</v>
      </c>
      <c r="L18" s="70">
        <v>302</v>
      </c>
      <c r="M18" s="74"/>
      <c r="N18" s="35" t="s">
        <v>1</v>
      </c>
      <c r="O18" s="3">
        <f t="shared" si="0"/>
        <v>920</v>
      </c>
      <c r="P18" s="3">
        <f t="shared" si="0"/>
        <v>854</v>
      </c>
      <c r="Q18" s="3">
        <f t="shared" si="1"/>
        <v>810</v>
      </c>
      <c r="R18" s="3">
        <v>810</v>
      </c>
      <c r="S18" s="3">
        <f t="shared" si="2"/>
        <v>870</v>
      </c>
      <c r="T18" s="35">
        <f t="shared" si="3"/>
        <v>22</v>
      </c>
      <c r="U18" s="35">
        <f t="shared" si="4"/>
        <v>30</v>
      </c>
      <c r="V18" s="75">
        <v>25</v>
      </c>
      <c r="W18" s="54">
        <v>20</v>
      </c>
      <c r="X18" s="2">
        <f>0</f>
        <v>0</v>
      </c>
      <c r="Y18" s="2">
        <f>2</f>
        <v>2</v>
      </c>
      <c r="Z18" s="92" t="b">
        <f t="shared" si="5"/>
        <v>1</v>
      </c>
      <c r="AA18" s="58">
        <f t="shared" si="10"/>
        <v>0.29699999999999971</v>
      </c>
      <c r="AB18" s="27">
        <f t="shared" si="11"/>
        <v>0.29699999999999971</v>
      </c>
      <c r="AC18" s="13" t="s">
        <v>14</v>
      </c>
      <c r="AD18" s="20" t="str">
        <f t="shared" si="7"/>
        <v>not applicable</v>
      </c>
      <c r="AE18" s="20" t="s">
        <v>203</v>
      </c>
      <c r="AF18" s="20" t="s">
        <v>203</v>
      </c>
      <c r="AG18" s="20" t="str">
        <f t="shared" si="8"/>
        <v>applicable</v>
      </c>
      <c r="AH18" s="72" t="str">
        <f t="shared" si="9"/>
        <v>no</v>
      </c>
      <c r="AI18" s="72" t="s">
        <v>14</v>
      </c>
      <c r="AJ18" s="13" t="s">
        <v>14</v>
      </c>
      <c r="AK18" s="72" t="s">
        <v>73</v>
      </c>
    </row>
    <row r="19" spans="1:37">
      <c r="A19" s="70">
        <v>17</v>
      </c>
      <c r="B19" s="70"/>
      <c r="C19" s="71" t="s">
        <v>100</v>
      </c>
      <c r="D19" s="39" t="s">
        <v>101</v>
      </c>
      <c r="E19" s="70">
        <v>920</v>
      </c>
      <c r="F19" s="70">
        <v>840</v>
      </c>
      <c r="G19" s="70">
        <v>775</v>
      </c>
      <c r="H19" s="70">
        <v>270</v>
      </c>
      <c r="I19" s="70">
        <v>200</v>
      </c>
      <c r="J19" s="70">
        <v>190</v>
      </c>
      <c r="K19" s="71" t="s">
        <v>10</v>
      </c>
      <c r="L19" s="70">
        <v>364</v>
      </c>
      <c r="M19" s="74"/>
      <c r="N19" s="35" t="s">
        <v>1</v>
      </c>
      <c r="O19" s="3">
        <f t="shared" si="0"/>
        <v>920</v>
      </c>
      <c r="P19" s="3">
        <f t="shared" si="0"/>
        <v>840</v>
      </c>
      <c r="Q19" s="3">
        <f t="shared" si="1"/>
        <v>775</v>
      </c>
      <c r="R19" s="3">
        <v>775</v>
      </c>
      <c r="S19" s="3">
        <f t="shared" si="2"/>
        <v>856</v>
      </c>
      <c r="T19" s="35">
        <f t="shared" si="3"/>
        <v>32.5</v>
      </c>
      <c r="U19" s="35">
        <f t="shared" si="4"/>
        <v>40.5</v>
      </c>
      <c r="V19" s="75">
        <v>22.5</v>
      </c>
      <c r="W19" s="54">
        <v>22</v>
      </c>
      <c r="X19" s="66">
        <f>0</f>
        <v>0</v>
      </c>
      <c r="Y19" s="66">
        <v>1</v>
      </c>
      <c r="Z19" s="92" t="b">
        <f t="shared" si="5"/>
        <v>1</v>
      </c>
      <c r="AA19" s="58">
        <f t="shared" si="10"/>
        <v>0.43875000000000025</v>
      </c>
      <c r="AB19" s="27">
        <f t="shared" si="11"/>
        <v>0.43875000000000025</v>
      </c>
      <c r="AC19" s="13" t="s">
        <v>13</v>
      </c>
      <c r="AD19" s="20" t="str">
        <f t="shared" si="7"/>
        <v>-</v>
      </c>
      <c r="AE19" s="20" t="s">
        <v>182</v>
      </c>
      <c r="AF19" s="20" t="s">
        <v>182</v>
      </c>
      <c r="AG19" s="20" t="str">
        <f t="shared" si="8"/>
        <v>-</v>
      </c>
      <c r="AH19" s="72" t="str">
        <f t="shared" si="9"/>
        <v>no</v>
      </c>
      <c r="AI19" s="72" t="s">
        <v>13</v>
      </c>
      <c r="AJ19" s="13" t="s">
        <v>16</v>
      </c>
      <c r="AK19" s="72"/>
    </row>
    <row r="20" spans="1:37">
      <c r="A20" s="70">
        <v>18</v>
      </c>
      <c r="B20" s="70"/>
      <c r="C20" s="71" t="s">
        <v>35</v>
      </c>
      <c r="D20" s="39" t="s">
        <v>102</v>
      </c>
      <c r="E20" s="70">
        <v>920</v>
      </c>
      <c r="F20" s="70">
        <v>840</v>
      </c>
      <c r="G20" s="70">
        <v>775</v>
      </c>
      <c r="H20" s="70">
        <v>270</v>
      </c>
      <c r="I20" s="70">
        <v>205</v>
      </c>
      <c r="J20" s="70">
        <v>190</v>
      </c>
      <c r="K20" s="71" t="s">
        <v>10</v>
      </c>
      <c r="L20" s="70">
        <v>362</v>
      </c>
      <c r="M20" s="74"/>
      <c r="N20" s="35" t="s">
        <v>1</v>
      </c>
      <c r="O20" s="3">
        <f t="shared" si="0"/>
        <v>920</v>
      </c>
      <c r="P20" s="3">
        <f t="shared" si="0"/>
        <v>840</v>
      </c>
      <c r="Q20" s="3">
        <f t="shared" si="1"/>
        <v>775</v>
      </c>
      <c r="R20" s="3">
        <v>775</v>
      </c>
      <c r="S20" s="3">
        <f t="shared" si="2"/>
        <v>856</v>
      </c>
      <c r="T20" s="35">
        <f t="shared" si="3"/>
        <v>32.5</v>
      </c>
      <c r="U20" s="35">
        <f t="shared" si="4"/>
        <v>40.5</v>
      </c>
      <c r="V20" s="75">
        <v>25</v>
      </c>
      <c r="W20" s="54">
        <v>22</v>
      </c>
      <c r="X20" s="66">
        <f>0</f>
        <v>0</v>
      </c>
      <c r="Y20" s="66">
        <v>1</v>
      </c>
      <c r="Z20" s="92" t="b">
        <f t="shared" si="5"/>
        <v>1</v>
      </c>
      <c r="AA20" s="58">
        <f t="shared" si="10"/>
        <v>0.43875000000000025</v>
      </c>
      <c r="AB20" s="27">
        <f t="shared" si="11"/>
        <v>0.43875000000000025</v>
      </c>
      <c r="AC20" s="13" t="s">
        <v>13</v>
      </c>
      <c r="AD20" s="20" t="str">
        <f t="shared" si="7"/>
        <v>-</v>
      </c>
      <c r="AE20" s="20" t="s">
        <v>182</v>
      </c>
      <c r="AF20" s="20" t="s">
        <v>182</v>
      </c>
      <c r="AG20" s="20" t="str">
        <f t="shared" si="8"/>
        <v>-</v>
      </c>
      <c r="AH20" s="72" t="str">
        <f t="shared" si="9"/>
        <v>no</v>
      </c>
      <c r="AI20" s="72" t="s">
        <v>13</v>
      </c>
      <c r="AJ20" s="13" t="s">
        <v>16</v>
      </c>
      <c r="AK20" s="72"/>
    </row>
    <row r="21" spans="1:37">
      <c r="A21" s="70"/>
      <c r="B21" s="70" t="s">
        <v>1</v>
      </c>
      <c r="C21" s="71" t="s">
        <v>36</v>
      </c>
      <c r="D21" s="39" t="s">
        <v>33</v>
      </c>
      <c r="E21" s="70">
        <v>920</v>
      </c>
      <c r="F21" s="70">
        <v>840</v>
      </c>
      <c r="G21" s="70" t="s">
        <v>40</v>
      </c>
      <c r="H21" s="70">
        <v>250</v>
      </c>
      <c r="I21" s="70">
        <v>205</v>
      </c>
      <c r="J21" s="70">
        <v>185</v>
      </c>
      <c r="K21" s="71" t="s">
        <v>10</v>
      </c>
      <c r="L21" s="70">
        <v>368</v>
      </c>
      <c r="M21" s="74"/>
      <c r="N21" s="35" t="s">
        <v>1</v>
      </c>
      <c r="O21" s="3">
        <f t="shared" si="0"/>
        <v>920</v>
      </c>
      <c r="P21" s="3">
        <f t="shared" si="0"/>
        <v>840</v>
      </c>
      <c r="Q21" s="3">
        <v>780</v>
      </c>
      <c r="R21" s="3">
        <v>775</v>
      </c>
      <c r="S21" s="3">
        <f t="shared" si="2"/>
        <v>856</v>
      </c>
      <c r="T21" s="35"/>
      <c r="U21" s="35"/>
      <c r="V21" s="75">
        <v>25</v>
      </c>
      <c r="W21" s="54">
        <v>25</v>
      </c>
      <c r="X21" s="2">
        <f>0</f>
        <v>0</v>
      </c>
      <c r="Y21" s="2">
        <f>2</f>
        <v>2</v>
      </c>
      <c r="Z21" s="92" t="b">
        <f t="shared" si="5"/>
        <v>0</v>
      </c>
      <c r="AA21" s="58">
        <f t="shared" si="10"/>
        <v>0.421875</v>
      </c>
      <c r="AB21" s="27">
        <f t="shared" si="11"/>
        <v>0.40500000000000036</v>
      </c>
      <c r="AC21" s="13" t="s">
        <v>14</v>
      </c>
      <c r="AD21" s="20" t="str">
        <f t="shared" si="7"/>
        <v>not applicable</v>
      </c>
      <c r="AE21" s="20" t="s">
        <v>203</v>
      </c>
      <c r="AF21" s="20" t="s">
        <v>203</v>
      </c>
      <c r="AG21" s="20" t="str">
        <f t="shared" si="8"/>
        <v>not applicable</v>
      </c>
      <c r="AH21" s="72" t="str">
        <f t="shared" si="9"/>
        <v>no</v>
      </c>
      <c r="AI21" s="72" t="s">
        <v>13</v>
      </c>
      <c r="AJ21" s="13" t="s">
        <v>14</v>
      </c>
      <c r="AK21" s="72"/>
    </row>
    <row r="22" spans="1:37">
      <c r="A22" s="70"/>
      <c r="B22" s="70" t="s">
        <v>1</v>
      </c>
      <c r="C22" s="71" t="s">
        <v>37</v>
      </c>
      <c r="D22" s="39" t="s">
        <v>34</v>
      </c>
      <c r="E22" s="70">
        <v>920</v>
      </c>
      <c r="F22" s="70">
        <v>840</v>
      </c>
      <c r="G22" s="70" t="s">
        <v>40</v>
      </c>
      <c r="H22" s="70">
        <v>250</v>
      </c>
      <c r="I22" s="70">
        <v>205</v>
      </c>
      <c r="J22" s="70">
        <v>185</v>
      </c>
      <c r="K22" s="71" t="s">
        <v>10</v>
      </c>
      <c r="L22" s="70">
        <v>368</v>
      </c>
      <c r="M22" s="74"/>
      <c r="N22" s="35" t="s">
        <v>1</v>
      </c>
      <c r="O22" s="3">
        <f t="shared" si="0"/>
        <v>920</v>
      </c>
      <c r="P22" s="3">
        <f t="shared" si="0"/>
        <v>840</v>
      </c>
      <c r="Q22" s="3">
        <v>780</v>
      </c>
      <c r="R22" s="3">
        <v>775</v>
      </c>
      <c r="S22" s="3">
        <f t="shared" si="2"/>
        <v>856</v>
      </c>
      <c r="T22" s="35"/>
      <c r="U22" s="35"/>
      <c r="V22" s="75">
        <v>25</v>
      </c>
      <c r="W22" s="54">
        <v>25</v>
      </c>
      <c r="X22" s="2">
        <f>0</f>
        <v>0</v>
      </c>
      <c r="Y22" s="2">
        <f>2</f>
        <v>2</v>
      </c>
      <c r="Z22" s="92" t="b">
        <f t="shared" si="5"/>
        <v>0</v>
      </c>
      <c r="AA22" s="58">
        <f t="shared" si="10"/>
        <v>0.421875</v>
      </c>
      <c r="AB22" s="27">
        <f t="shared" si="11"/>
        <v>0.40500000000000036</v>
      </c>
      <c r="AC22" s="13" t="s">
        <v>14</v>
      </c>
      <c r="AD22" s="20" t="str">
        <f t="shared" si="7"/>
        <v>not applicable</v>
      </c>
      <c r="AE22" s="20" t="s">
        <v>203</v>
      </c>
      <c r="AF22" s="20" t="s">
        <v>203</v>
      </c>
      <c r="AG22" s="20" t="str">
        <f t="shared" si="8"/>
        <v>not applicable</v>
      </c>
      <c r="AH22" s="72" t="str">
        <f t="shared" si="9"/>
        <v>no</v>
      </c>
      <c r="AI22" s="72" t="s">
        <v>13</v>
      </c>
      <c r="AJ22" s="13" t="s">
        <v>14</v>
      </c>
      <c r="AK22" s="72"/>
    </row>
    <row r="23" spans="1:37">
      <c r="A23" s="70"/>
      <c r="B23" s="70" t="s">
        <v>1</v>
      </c>
      <c r="C23" s="71" t="s">
        <v>103</v>
      </c>
      <c r="D23" s="39"/>
      <c r="E23" s="70"/>
      <c r="F23" s="70"/>
      <c r="G23" s="70"/>
      <c r="H23" s="70"/>
      <c r="I23" s="70"/>
      <c r="J23" s="70"/>
      <c r="K23" s="71"/>
      <c r="L23" s="70"/>
      <c r="M23" s="74"/>
      <c r="N23" s="35"/>
      <c r="O23" s="3">
        <v>920</v>
      </c>
      <c r="P23" s="3">
        <v>840</v>
      </c>
      <c r="Q23" s="3">
        <v>800</v>
      </c>
      <c r="R23" s="3">
        <v>800</v>
      </c>
      <c r="S23" s="3"/>
      <c r="T23" s="35"/>
      <c r="U23" s="35"/>
      <c r="V23" s="75">
        <v>25</v>
      </c>
      <c r="W23" s="54">
        <v>17</v>
      </c>
      <c r="X23" s="2">
        <f>0</f>
        <v>0</v>
      </c>
      <c r="Y23" s="2">
        <f>2</f>
        <v>2</v>
      </c>
      <c r="Z23" s="92" t="b">
        <f t="shared" si="5"/>
        <v>0</v>
      </c>
      <c r="AA23" s="58">
        <f t="shared" si="10"/>
        <v>0.27000000000000024</v>
      </c>
      <c r="AB23" s="27">
        <f t="shared" si="11"/>
        <v>0.27000000000000024</v>
      </c>
      <c r="AC23" s="13" t="s">
        <v>14</v>
      </c>
      <c r="AD23" s="20" t="str">
        <f t="shared" si="7"/>
        <v>not applicable</v>
      </c>
      <c r="AE23" s="20" t="s">
        <v>203</v>
      </c>
      <c r="AF23" s="20" t="s">
        <v>200</v>
      </c>
      <c r="AG23" s="20" t="str">
        <f t="shared" si="8"/>
        <v>not applicable</v>
      </c>
      <c r="AH23" s="72" t="str">
        <f t="shared" si="9"/>
        <v>no</v>
      </c>
      <c r="AI23" s="72" t="s">
        <v>13</v>
      </c>
      <c r="AJ23" s="13" t="s">
        <v>14</v>
      </c>
      <c r="AK23" s="72" t="s">
        <v>53</v>
      </c>
    </row>
    <row r="24" spans="1:37">
      <c r="A24" s="70">
        <v>19</v>
      </c>
      <c r="B24" s="70"/>
      <c r="C24" s="71" t="s">
        <v>103</v>
      </c>
      <c r="D24" s="39" t="s">
        <v>104</v>
      </c>
      <c r="E24" s="70">
        <v>920</v>
      </c>
      <c r="F24" s="70">
        <v>840</v>
      </c>
      <c r="G24" s="70">
        <v>805</v>
      </c>
      <c r="H24" s="70">
        <v>245</v>
      </c>
      <c r="I24" s="70">
        <v>205</v>
      </c>
      <c r="J24" s="70">
        <v>188</v>
      </c>
      <c r="K24" s="71" t="s">
        <v>10</v>
      </c>
      <c r="L24" s="70">
        <v>313</v>
      </c>
      <c r="M24" s="74"/>
      <c r="N24" s="35" t="s">
        <v>1</v>
      </c>
      <c r="O24" s="3">
        <f t="shared" si="0"/>
        <v>920</v>
      </c>
      <c r="P24" s="3">
        <f t="shared" si="0"/>
        <v>840</v>
      </c>
      <c r="Q24" s="3">
        <v>800</v>
      </c>
      <c r="R24" s="35">
        <v>800</v>
      </c>
      <c r="S24" s="3">
        <f t="shared" si="2"/>
        <v>856</v>
      </c>
      <c r="T24" s="35">
        <f t="shared" si="3"/>
        <v>20</v>
      </c>
      <c r="U24" s="35">
        <f t="shared" si="4"/>
        <v>28</v>
      </c>
      <c r="V24" s="75">
        <v>25</v>
      </c>
      <c r="W24" s="54">
        <v>20</v>
      </c>
      <c r="X24" s="2">
        <f>0</f>
        <v>0</v>
      </c>
      <c r="Y24" s="2">
        <f>2</f>
        <v>2</v>
      </c>
      <c r="Z24" s="92" t="b">
        <f t="shared" si="5"/>
        <v>1</v>
      </c>
      <c r="AA24" s="58">
        <f t="shared" si="10"/>
        <v>0.27000000000000024</v>
      </c>
      <c r="AB24" s="27">
        <f t="shared" si="11"/>
        <v>0.27000000000000024</v>
      </c>
      <c r="AC24" s="13" t="s">
        <v>42</v>
      </c>
      <c r="AD24" s="20" t="str">
        <f t="shared" si="7"/>
        <v>not applicable</v>
      </c>
      <c r="AE24" s="20" t="s">
        <v>203</v>
      </c>
      <c r="AF24" s="20" t="s">
        <v>200</v>
      </c>
      <c r="AG24" s="20" t="str">
        <f t="shared" si="8"/>
        <v>applicable</v>
      </c>
      <c r="AH24" s="72" t="str">
        <f t="shared" si="9"/>
        <v>no</v>
      </c>
      <c r="AI24" s="72" t="s">
        <v>13</v>
      </c>
      <c r="AJ24" s="13" t="s">
        <v>14</v>
      </c>
      <c r="AK24" s="72" t="s">
        <v>54</v>
      </c>
    </row>
    <row r="25" spans="1:37">
      <c r="A25" s="70">
        <v>20</v>
      </c>
      <c r="B25" s="70"/>
      <c r="C25" s="71" t="s">
        <v>105</v>
      </c>
      <c r="D25" s="39" t="s">
        <v>106</v>
      </c>
      <c r="E25" s="70">
        <v>920</v>
      </c>
      <c r="F25" s="70">
        <v>840</v>
      </c>
      <c r="G25" s="70">
        <v>805</v>
      </c>
      <c r="H25" s="70">
        <v>260</v>
      </c>
      <c r="I25" s="70">
        <v>205</v>
      </c>
      <c r="J25" s="70">
        <v>185</v>
      </c>
      <c r="K25" s="71" t="s">
        <v>76</v>
      </c>
      <c r="L25" s="70">
        <v>336</v>
      </c>
      <c r="M25" s="74"/>
      <c r="N25" s="35" t="s">
        <v>1</v>
      </c>
      <c r="O25" s="3">
        <f t="shared" si="0"/>
        <v>920</v>
      </c>
      <c r="P25" s="3">
        <f t="shared" si="0"/>
        <v>840</v>
      </c>
      <c r="Q25" s="3">
        <f t="shared" si="1"/>
        <v>805</v>
      </c>
      <c r="R25" s="68">
        <v>810.5</v>
      </c>
      <c r="S25" s="3">
        <f t="shared" si="2"/>
        <v>856</v>
      </c>
      <c r="T25" s="35">
        <f t="shared" si="3"/>
        <v>17.5</v>
      </c>
      <c r="U25" s="35">
        <f t="shared" si="4"/>
        <v>25.5</v>
      </c>
      <c r="V25" s="75">
        <v>25</v>
      </c>
      <c r="W25" s="54">
        <v>20</v>
      </c>
      <c r="X25" s="2">
        <f>0</f>
        <v>0</v>
      </c>
      <c r="Y25" s="2">
        <f>2</f>
        <v>2</v>
      </c>
      <c r="Z25" s="92" t="b">
        <f t="shared" si="5"/>
        <v>1</v>
      </c>
      <c r="AA25" s="58">
        <f t="shared" si="10"/>
        <v>0.21768749999999987</v>
      </c>
      <c r="AB25" s="27">
        <f t="shared" si="11"/>
        <v>0.23624999999999977</v>
      </c>
      <c r="AC25" s="13" t="s">
        <v>13</v>
      </c>
      <c r="AD25" s="20" t="str">
        <f t="shared" si="7"/>
        <v>-</v>
      </c>
      <c r="AE25" s="20" t="s">
        <v>182</v>
      </c>
      <c r="AF25" s="20" t="s">
        <v>182</v>
      </c>
      <c r="AG25" s="20" t="str">
        <f t="shared" si="8"/>
        <v>-</v>
      </c>
      <c r="AH25" s="72" t="str">
        <f t="shared" si="9"/>
        <v>no</v>
      </c>
      <c r="AI25" s="72" t="s">
        <v>13</v>
      </c>
      <c r="AJ25" s="13" t="s">
        <v>15</v>
      </c>
      <c r="AK25" s="72" t="s">
        <v>208</v>
      </c>
    </row>
    <row r="26" spans="1:37">
      <c r="A26" s="70">
        <v>21</v>
      </c>
      <c r="B26" s="70"/>
      <c r="C26" s="71" t="s">
        <v>107</v>
      </c>
      <c r="D26" s="39" t="s">
        <v>108</v>
      </c>
      <c r="E26" s="70">
        <v>920</v>
      </c>
      <c r="F26" s="70">
        <v>840</v>
      </c>
      <c r="G26" s="70">
        <v>800</v>
      </c>
      <c r="H26" s="70">
        <v>273</v>
      </c>
      <c r="I26" s="70">
        <v>205</v>
      </c>
      <c r="J26" s="70">
        <v>185</v>
      </c>
      <c r="K26" s="71" t="s">
        <v>76</v>
      </c>
      <c r="L26" s="70">
        <v>376</v>
      </c>
      <c r="M26" s="74"/>
      <c r="N26" s="35" t="s">
        <v>1</v>
      </c>
      <c r="O26" s="3">
        <f t="shared" si="0"/>
        <v>920</v>
      </c>
      <c r="P26" s="3">
        <f t="shared" si="0"/>
        <v>840</v>
      </c>
      <c r="Q26" s="3">
        <f t="shared" si="1"/>
        <v>800</v>
      </c>
      <c r="R26" s="35" t="s">
        <v>8</v>
      </c>
      <c r="S26" s="3">
        <f t="shared" si="2"/>
        <v>856</v>
      </c>
      <c r="T26" s="35">
        <f t="shared" si="3"/>
        <v>20</v>
      </c>
      <c r="U26" s="35">
        <f t="shared" si="4"/>
        <v>28</v>
      </c>
      <c r="V26" s="75">
        <v>25</v>
      </c>
      <c r="W26" s="54">
        <v>22</v>
      </c>
      <c r="X26" s="2">
        <f>0</f>
        <v>0</v>
      </c>
      <c r="Y26" s="2">
        <f>2</f>
        <v>2</v>
      </c>
      <c r="Z26" s="92" t="b">
        <f t="shared" si="5"/>
        <v>1</v>
      </c>
      <c r="AA26" s="58" t="str">
        <f t="shared" si="10"/>
        <v>N/A</v>
      </c>
      <c r="AB26" s="27">
        <f t="shared" si="11"/>
        <v>0.27000000000000024</v>
      </c>
      <c r="AC26" s="13" t="s">
        <v>13</v>
      </c>
      <c r="AD26" s="20" t="str">
        <f t="shared" si="7"/>
        <v>-</v>
      </c>
      <c r="AE26" s="20" t="s">
        <v>182</v>
      </c>
      <c r="AF26" s="20" t="s">
        <v>182</v>
      </c>
      <c r="AG26" s="20" t="str">
        <f t="shared" si="8"/>
        <v>-</v>
      </c>
      <c r="AH26" s="72" t="str">
        <f t="shared" si="9"/>
        <v>no</v>
      </c>
      <c r="AI26" s="72" t="s">
        <v>13</v>
      </c>
      <c r="AJ26" s="13" t="s">
        <v>15</v>
      </c>
      <c r="AK26" s="72"/>
    </row>
    <row r="27" spans="1:37">
      <c r="A27" s="70">
        <v>22</v>
      </c>
      <c r="B27" s="70"/>
      <c r="C27" s="71" t="s">
        <v>109</v>
      </c>
      <c r="D27" s="39" t="s">
        <v>110</v>
      </c>
      <c r="E27" s="70">
        <v>920</v>
      </c>
      <c r="F27" s="70">
        <v>840</v>
      </c>
      <c r="G27" s="70">
        <v>800</v>
      </c>
      <c r="H27" s="70">
        <v>260</v>
      </c>
      <c r="I27" s="70">
        <v>200</v>
      </c>
      <c r="J27" s="70">
        <v>185</v>
      </c>
      <c r="K27" s="71" t="s">
        <v>10</v>
      </c>
      <c r="L27" s="70">
        <v>342</v>
      </c>
      <c r="M27" s="74"/>
      <c r="N27" s="35" t="s">
        <v>1</v>
      </c>
      <c r="O27" s="3">
        <f t="shared" si="0"/>
        <v>920</v>
      </c>
      <c r="P27" s="3">
        <f t="shared" si="0"/>
        <v>840</v>
      </c>
      <c r="Q27" s="3">
        <f t="shared" si="1"/>
        <v>800</v>
      </c>
      <c r="R27" s="3">
        <v>800</v>
      </c>
      <c r="S27" s="3">
        <f t="shared" si="2"/>
        <v>856</v>
      </c>
      <c r="T27" s="35">
        <f t="shared" si="3"/>
        <v>20</v>
      </c>
      <c r="U27" s="35">
        <f t="shared" si="4"/>
        <v>28</v>
      </c>
      <c r="V27" s="75">
        <v>22.5</v>
      </c>
      <c r="W27" s="54">
        <v>22</v>
      </c>
      <c r="X27" s="2">
        <f>0</f>
        <v>0</v>
      </c>
      <c r="Y27" s="2">
        <f>2</f>
        <v>2</v>
      </c>
      <c r="Z27" s="92" t="b">
        <f t="shared" si="5"/>
        <v>1</v>
      </c>
      <c r="AA27" s="58">
        <f t="shared" si="10"/>
        <v>0.27000000000000024</v>
      </c>
      <c r="AB27" s="27">
        <f t="shared" si="11"/>
        <v>0.27000000000000024</v>
      </c>
      <c r="AC27" s="13" t="s">
        <v>13</v>
      </c>
      <c r="AD27" s="20" t="str">
        <f t="shared" si="7"/>
        <v>-</v>
      </c>
      <c r="AE27" s="20" t="s">
        <v>182</v>
      </c>
      <c r="AF27" s="20" t="s">
        <v>182</v>
      </c>
      <c r="AG27" s="20" t="str">
        <f t="shared" si="8"/>
        <v>-</v>
      </c>
      <c r="AH27" s="72" t="str">
        <f t="shared" si="9"/>
        <v>no</v>
      </c>
      <c r="AI27" s="72" t="s">
        <v>13</v>
      </c>
      <c r="AJ27" s="13" t="s">
        <v>15</v>
      </c>
      <c r="AK27" s="72"/>
    </row>
    <row r="28" spans="1:37">
      <c r="A28" s="70"/>
      <c r="B28" s="70" t="s">
        <v>1</v>
      </c>
      <c r="C28" s="71" t="s">
        <v>17</v>
      </c>
      <c r="D28" s="39"/>
      <c r="E28" s="70"/>
      <c r="F28" s="70"/>
      <c r="G28" s="70"/>
      <c r="H28" s="70"/>
      <c r="I28" s="70"/>
      <c r="J28" s="70"/>
      <c r="K28" s="71"/>
      <c r="L28" s="70"/>
      <c r="M28" s="74"/>
      <c r="N28" s="35" t="s">
        <v>1</v>
      </c>
      <c r="O28" s="3">
        <v>920</v>
      </c>
      <c r="P28" s="3">
        <v>840</v>
      </c>
      <c r="Q28" s="3">
        <v>800</v>
      </c>
      <c r="R28" s="3">
        <v>800</v>
      </c>
      <c r="S28" s="3"/>
      <c r="T28" s="35"/>
      <c r="U28" s="35"/>
      <c r="V28" s="75">
        <v>25</v>
      </c>
      <c r="W28" s="54">
        <v>22</v>
      </c>
      <c r="X28" s="2">
        <f>0</f>
        <v>0</v>
      </c>
      <c r="Y28" s="2">
        <f>2</f>
        <v>2</v>
      </c>
      <c r="Z28" s="92" t="b">
        <f t="shared" si="5"/>
        <v>1</v>
      </c>
      <c r="AA28" s="58">
        <f t="shared" si="10"/>
        <v>0.27000000000000024</v>
      </c>
      <c r="AB28" s="27">
        <f t="shared" si="11"/>
        <v>0.27000000000000024</v>
      </c>
      <c r="AC28" s="13" t="s">
        <v>13</v>
      </c>
      <c r="AD28" s="20" t="str">
        <f t="shared" si="7"/>
        <v>-</v>
      </c>
      <c r="AE28" s="20" t="s">
        <v>182</v>
      </c>
      <c r="AF28" s="20" t="s">
        <v>182</v>
      </c>
      <c r="AG28" s="20" t="str">
        <f t="shared" si="8"/>
        <v>-</v>
      </c>
      <c r="AH28" s="72" t="str">
        <f t="shared" si="9"/>
        <v>no</v>
      </c>
      <c r="AI28" s="72" t="s">
        <v>13</v>
      </c>
      <c r="AJ28" s="13" t="s">
        <v>15</v>
      </c>
      <c r="AK28" s="72"/>
    </row>
    <row r="29" spans="1:37">
      <c r="A29" s="70">
        <v>23</v>
      </c>
      <c r="B29" s="70"/>
      <c r="C29" s="71" t="s">
        <v>111</v>
      </c>
      <c r="D29" s="39" t="s">
        <v>112</v>
      </c>
      <c r="E29" s="70">
        <v>920</v>
      </c>
      <c r="F29" s="70">
        <v>840</v>
      </c>
      <c r="G29" s="70">
        <v>805</v>
      </c>
      <c r="H29" s="70">
        <v>260</v>
      </c>
      <c r="I29" s="70">
        <v>200</v>
      </c>
      <c r="J29" s="70">
        <v>185</v>
      </c>
      <c r="K29" s="71" t="s">
        <v>76</v>
      </c>
      <c r="L29" s="70">
        <v>335</v>
      </c>
      <c r="M29" s="74"/>
      <c r="N29" s="35" t="s">
        <v>1</v>
      </c>
      <c r="O29" s="3">
        <f t="shared" si="0"/>
        <v>920</v>
      </c>
      <c r="P29" s="3">
        <f t="shared" si="0"/>
        <v>840</v>
      </c>
      <c r="Q29" s="3">
        <f t="shared" si="1"/>
        <v>805</v>
      </c>
      <c r="R29" s="68">
        <v>810.5</v>
      </c>
      <c r="S29" s="3">
        <f t="shared" si="2"/>
        <v>856</v>
      </c>
      <c r="T29" s="35">
        <f t="shared" si="3"/>
        <v>17.5</v>
      </c>
      <c r="U29" s="35">
        <f t="shared" si="4"/>
        <v>25.5</v>
      </c>
      <c r="V29" s="75">
        <v>22.5</v>
      </c>
      <c r="W29" s="54">
        <v>20</v>
      </c>
      <c r="X29" s="2">
        <f>0</f>
        <v>0</v>
      </c>
      <c r="Y29" s="2">
        <f>2</f>
        <v>2</v>
      </c>
      <c r="Z29" s="92" t="b">
        <f t="shared" si="5"/>
        <v>1</v>
      </c>
      <c r="AA29" s="58">
        <f t="shared" si="10"/>
        <v>0.21768749999999987</v>
      </c>
      <c r="AB29" s="27">
        <f t="shared" si="11"/>
        <v>0.23624999999999977</v>
      </c>
      <c r="AC29" s="13" t="s">
        <v>13</v>
      </c>
      <c r="AD29" s="20" t="str">
        <f t="shared" si="7"/>
        <v>-</v>
      </c>
      <c r="AE29" s="20" t="s">
        <v>182</v>
      </c>
      <c r="AF29" s="20" t="s">
        <v>182</v>
      </c>
      <c r="AG29" s="20" t="str">
        <f t="shared" si="8"/>
        <v>-</v>
      </c>
      <c r="AH29" s="72" t="str">
        <f t="shared" si="9"/>
        <v>no</v>
      </c>
      <c r="AI29" s="72" t="s">
        <v>13</v>
      </c>
      <c r="AJ29" s="13" t="s">
        <v>15</v>
      </c>
      <c r="AK29" s="72" t="s">
        <v>208</v>
      </c>
    </row>
    <row r="30" spans="1:37">
      <c r="A30" s="70">
        <v>24</v>
      </c>
      <c r="B30" s="70"/>
      <c r="C30" s="71" t="s">
        <v>113</v>
      </c>
      <c r="D30" s="39" t="s">
        <v>114</v>
      </c>
      <c r="E30" s="70">
        <v>920</v>
      </c>
      <c r="F30" s="70">
        <v>854</v>
      </c>
      <c r="G30" s="70">
        <v>820</v>
      </c>
      <c r="H30" s="70">
        <v>273</v>
      </c>
      <c r="I30" s="70">
        <v>200</v>
      </c>
      <c r="J30" s="70">
        <v>185</v>
      </c>
      <c r="K30" s="71" t="s">
        <v>76</v>
      </c>
      <c r="L30" s="70">
        <v>335</v>
      </c>
      <c r="M30" s="74"/>
      <c r="N30" s="35" t="s">
        <v>1</v>
      </c>
      <c r="O30" s="3">
        <f t="shared" si="0"/>
        <v>920</v>
      </c>
      <c r="P30" s="3">
        <f t="shared" si="0"/>
        <v>854</v>
      </c>
      <c r="Q30" s="3">
        <f t="shared" si="1"/>
        <v>820</v>
      </c>
      <c r="R30" s="3">
        <v>820</v>
      </c>
      <c r="S30" s="3">
        <f t="shared" si="2"/>
        <v>870</v>
      </c>
      <c r="T30" s="35">
        <f t="shared" si="3"/>
        <v>17</v>
      </c>
      <c r="U30" s="35">
        <f t="shared" si="4"/>
        <v>25</v>
      </c>
      <c r="V30" s="75">
        <v>22.5</v>
      </c>
      <c r="W30" s="54">
        <v>17</v>
      </c>
      <c r="X30" s="2">
        <f>0</f>
        <v>0</v>
      </c>
      <c r="Y30" s="2">
        <f>2</f>
        <v>2</v>
      </c>
      <c r="Z30" s="92" t="b">
        <f t="shared" si="5"/>
        <v>0</v>
      </c>
      <c r="AA30" s="58">
        <f t="shared" si="10"/>
        <v>0.22949999999999993</v>
      </c>
      <c r="AB30" s="27">
        <f t="shared" si="11"/>
        <v>0.22949999999999993</v>
      </c>
      <c r="AC30" s="13" t="s">
        <v>13</v>
      </c>
      <c r="AD30" s="20" t="str">
        <f t="shared" si="7"/>
        <v>-</v>
      </c>
      <c r="AE30" s="20" t="s">
        <v>182</v>
      </c>
      <c r="AF30" s="20" t="s">
        <v>182</v>
      </c>
      <c r="AG30" s="20" t="str">
        <f t="shared" si="8"/>
        <v>-</v>
      </c>
      <c r="AH30" s="72" t="str">
        <f t="shared" si="9"/>
        <v>no</v>
      </c>
      <c r="AI30" s="72" t="s">
        <v>13</v>
      </c>
      <c r="AJ30" s="13" t="s">
        <v>16</v>
      </c>
      <c r="AK30" s="72"/>
    </row>
    <row r="31" spans="1:37" hidden="1">
      <c r="A31" s="109">
        <v>25</v>
      </c>
      <c r="B31" s="76"/>
      <c r="C31" s="111" t="s">
        <v>115</v>
      </c>
      <c r="D31" s="113" t="s">
        <v>116</v>
      </c>
      <c r="E31" s="71">
        <v>760</v>
      </c>
      <c r="F31" s="109">
        <v>680</v>
      </c>
      <c r="G31" s="109">
        <v>650</v>
      </c>
      <c r="H31" s="109">
        <v>240</v>
      </c>
      <c r="I31" s="109">
        <v>185</v>
      </c>
      <c r="J31" s="109">
        <v>195</v>
      </c>
      <c r="K31" s="109" t="s">
        <v>191</v>
      </c>
      <c r="L31" s="109" t="s">
        <v>192</v>
      </c>
      <c r="M31" s="74"/>
      <c r="N31" s="35" t="s">
        <v>1</v>
      </c>
      <c r="O31" s="3">
        <f>E31</f>
        <v>760</v>
      </c>
      <c r="P31" s="3">
        <f t="shared" si="0"/>
        <v>680</v>
      </c>
      <c r="Q31" s="3">
        <f t="shared" si="1"/>
        <v>650</v>
      </c>
      <c r="R31" s="3"/>
      <c r="S31" s="3">
        <f t="shared" si="2"/>
        <v>696</v>
      </c>
      <c r="T31" s="35">
        <f t="shared" si="3"/>
        <v>15</v>
      </c>
      <c r="U31" s="35">
        <f t="shared" si="4"/>
        <v>23</v>
      </c>
      <c r="V31" s="93"/>
      <c r="W31" s="94"/>
      <c r="X31" s="2">
        <f>0</f>
        <v>0</v>
      </c>
      <c r="Y31" s="2">
        <f>2</f>
        <v>2</v>
      </c>
      <c r="Z31" s="92" t="b">
        <f t="shared" si="5"/>
        <v>0</v>
      </c>
      <c r="AA31" s="93"/>
      <c r="AB31" s="93"/>
      <c r="AC31" s="93"/>
      <c r="AD31" s="20" t="str">
        <f t="shared" si="7"/>
        <v>applicable</v>
      </c>
      <c r="AE31" s="20"/>
      <c r="AF31" s="20"/>
      <c r="AG31" s="20" t="str">
        <f t="shared" si="8"/>
        <v>-</v>
      </c>
      <c r="AH31" s="72" t="str">
        <f t="shared" si="9"/>
        <v>N/A</v>
      </c>
      <c r="AI31" s="93" t="s">
        <v>211</v>
      </c>
      <c r="AJ31" s="93"/>
      <c r="AK31" s="93"/>
    </row>
    <row r="32" spans="1:37" hidden="1">
      <c r="A32" s="110"/>
      <c r="B32" s="77"/>
      <c r="C32" s="112"/>
      <c r="D32" s="114"/>
      <c r="E32" s="71">
        <v>730</v>
      </c>
      <c r="F32" s="110">
        <f>F31</f>
        <v>680</v>
      </c>
      <c r="G32" s="110">
        <f t="shared" ref="G32:L32" si="12">G31</f>
        <v>650</v>
      </c>
      <c r="H32" s="110">
        <f t="shared" si="12"/>
        <v>240</v>
      </c>
      <c r="I32" s="110">
        <f t="shared" si="12"/>
        <v>185</v>
      </c>
      <c r="J32" s="110">
        <f t="shared" si="12"/>
        <v>195</v>
      </c>
      <c r="K32" s="110" t="str">
        <f t="shared" si="12"/>
        <v>R7</v>
      </c>
      <c r="L32" s="110" t="str">
        <f t="shared" si="12"/>
        <v>243 / 201</v>
      </c>
      <c r="M32" s="74"/>
      <c r="N32" s="35" t="s">
        <v>1</v>
      </c>
      <c r="O32" s="3">
        <f>E32</f>
        <v>730</v>
      </c>
      <c r="P32" s="3">
        <f>P31</f>
        <v>680</v>
      </c>
      <c r="Q32" s="3">
        <f>Q31</f>
        <v>650</v>
      </c>
      <c r="R32" s="3"/>
      <c r="S32" s="3">
        <f t="shared" si="2"/>
        <v>696</v>
      </c>
      <c r="T32" s="35">
        <f t="shared" si="3"/>
        <v>15</v>
      </c>
      <c r="U32" s="35">
        <f t="shared" si="4"/>
        <v>23</v>
      </c>
      <c r="V32" s="93"/>
      <c r="W32" s="94"/>
      <c r="X32" s="2">
        <f>0</f>
        <v>0</v>
      </c>
      <c r="Y32" s="2">
        <f>2</f>
        <v>2</v>
      </c>
      <c r="Z32" s="92" t="b">
        <f t="shared" si="5"/>
        <v>0</v>
      </c>
      <c r="AA32" s="93"/>
      <c r="AB32" s="93"/>
      <c r="AC32" s="93"/>
      <c r="AD32" s="20" t="str">
        <f t="shared" si="7"/>
        <v>applicable</v>
      </c>
      <c r="AE32" s="20"/>
      <c r="AF32" s="20"/>
      <c r="AG32" s="20" t="str">
        <f t="shared" si="8"/>
        <v>-</v>
      </c>
      <c r="AH32" s="72" t="str">
        <f t="shared" si="9"/>
        <v>N/A</v>
      </c>
      <c r="AI32" s="93" t="s">
        <v>211</v>
      </c>
      <c r="AJ32" s="93"/>
      <c r="AK32" s="93"/>
    </row>
    <row r="33" spans="1:37" hidden="1">
      <c r="A33" s="109">
        <v>26</v>
      </c>
      <c r="B33" s="76"/>
      <c r="C33" s="111" t="s">
        <v>117</v>
      </c>
      <c r="D33" s="113" t="s">
        <v>118</v>
      </c>
      <c r="E33" s="71">
        <v>760</v>
      </c>
      <c r="F33" s="109">
        <v>680</v>
      </c>
      <c r="G33" s="109">
        <v>650</v>
      </c>
      <c r="H33" s="109">
        <v>240</v>
      </c>
      <c r="I33" s="109">
        <v>185</v>
      </c>
      <c r="J33" s="109">
        <v>195</v>
      </c>
      <c r="K33" s="109" t="s">
        <v>191</v>
      </c>
      <c r="L33" s="109" t="s">
        <v>193</v>
      </c>
      <c r="M33" s="74"/>
      <c r="N33" s="35" t="s">
        <v>1</v>
      </c>
      <c r="O33" s="3">
        <f t="shared" ref="O33:O34" si="13">E33</f>
        <v>760</v>
      </c>
      <c r="P33" s="3">
        <f t="shared" si="0"/>
        <v>680</v>
      </c>
      <c r="Q33" s="3">
        <f t="shared" si="1"/>
        <v>650</v>
      </c>
      <c r="R33" s="3"/>
      <c r="S33" s="3">
        <f t="shared" si="2"/>
        <v>696</v>
      </c>
      <c r="T33" s="35">
        <f t="shared" si="3"/>
        <v>15</v>
      </c>
      <c r="U33" s="35">
        <f t="shared" si="4"/>
        <v>23</v>
      </c>
      <c r="V33" s="93"/>
      <c r="W33" s="94"/>
      <c r="X33" s="2">
        <f>0</f>
        <v>0</v>
      </c>
      <c r="Y33" s="2">
        <f>2</f>
        <v>2</v>
      </c>
      <c r="Z33" s="92" t="b">
        <f t="shared" si="5"/>
        <v>0</v>
      </c>
      <c r="AA33" s="93"/>
      <c r="AB33" s="93"/>
      <c r="AC33" s="93"/>
      <c r="AD33" s="20" t="str">
        <f t="shared" si="7"/>
        <v>applicable</v>
      </c>
      <c r="AE33" s="20"/>
      <c r="AF33" s="20"/>
      <c r="AG33" s="20" t="str">
        <f t="shared" si="8"/>
        <v>-</v>
      </c>
      <c r="AH33" s="72" t="str">
        <f t="shared" si="9"/>
        <v>N/A</v>
      </c>
      <c r="AI33" s="93" t="s">
        <v>211</v>
      </c>
      <c r="AJ33" s="93"/>
      <c r="AK33" s="93"/>
    </row>
    <row r="34" spans="1:37" hidden="1">
      <c r="A34" s="110"/>
      <c r="B34" s="77"/>
      <c r="C34" s="112"/>
      <c r="D34" s="114"/>
      <c r="E34" s="71">
        <v>730</v>
      </c>
      <c r="F34" s="110"/>
      <c r="G34" s="110"/>
      <c r="H34" s="110"/>
      <c r="I34" s="110"/>
      <c r="J34" s="110"/>
      <c r="K34" s="110"/>
      <c r="L34" s="110"/>
      <c r="M34" s="74"/>
      <c r="N34" s="35" t="s">
        <v>1</v>
      </c>
      <c r="O34" s="3">
        <f t="shared" si="13"/>
        <v>730</v>
      </c>
      <c r="P34" s="3">
        <f>P33</f>
        <v>680</v>
      </c>
      <c r="Q34" s="3">
        <f>Q33</f>
        <v>650</v>
      </c>
      <c r="R34" s="3"/>
      <c r="S34" s="3">
        <f t="shared" si="2"/>
        <v>696</v>
      </c>
      <c r="T34" s="35">
        <f t="shared" si="3"/>
        <v>15</v>
      </c>
      <c r="U34" s="35">
        <f t="shared" si="4"/>
        <v>23</v>
      </c>
      <c r="V34" s="93"/>
      <c r="W34" s="94"/>
      <c r="X34" s="2">
        <f>0</f>
        <v>0</v>
      </c>
      <c r="Y34" s="2">
        <f>2</f>
        <v>2</v>
      </c>
      <c r="Z34" s="92" t="b">
        <f t="shared" si="5"/>
        <v>0</v>
      </c>
      <c r="AA34" s="93"/>
      <c r="AB34" s="93"/>
      <c r="AC34" s="93"/>
      <c r="AD34" s="20" t="str">
        <f t="shared" si="7"/>
        <v>applicable</v>
      </c>
      <c r="AE34" s="20"/>
      <c r="AF34" s="20"/>
      <c r="AG34" s="20" t="str">
        <f t="shared" si="8"/>
        <v>-</v>
      </c>
      <c r="AH34" s="72" t="str">
        <f t="shared" si="9"/>
        <v>N/A</v>
      </c>
      <c r="AI34" s="93" t="s">
        <v>211</v>
      </c>
      <c r="AJ34" s="93"/>
      <c r="AK34" s="93"/>
    </row>
    <row r="35" spans="1:37" hidden="1">
      <c r="A35" s="70">
        <v>27</v>
      </c>
      <c r="B35" s="70"/>
      <c r="C35" s="71" t="s">
        <v>119</v>
      </c>
      <c r="D35" s="39" t="s">
        <v>120</v>
      </c>
      <c r="E35" s="70">
        <v>840</v>
      </c>
      <c r="F35" s="70">
        <v>760</v>
      </c>
      <c r="G35" s="70">
        <v>730</v>
      </c>
      <c r="H35" s="70">
        <v>225</v>
      </c>
      <c r="I35" s="70">
        <v>185</v>
      </c>
      <c r="J35" s="70">
        <v>195</v>
      </c>
      <c r="K35" s="71" t="s">
        <v>10</v>
      </c>
      <c r="L35" s="70">
        <v>283</v>
      </c>
      <c r="M35" s="74"/>
      <c r="N35" s="35" t="s">
        <v>1</v>
      </c>
      <c r="O35" s="3">
        <f t="shared" si="0"/>
        <v>840</v>
      </c>
      <c r="P35" s="3">
        <f t="shared" si="0"/>
        <v>760</v>
      </c>
      <c r="Q35" s="3">
        <f t="shared" si="1"/>
        <v>730</v>
      </c>
      <c r="R35" s="3"/>
      <c r="S35" s="3">
        <f t="shared" si="2"/>
        <v>776</v>
      </c>
      <c r="T35" s="35">
        <f t="shared" si="3"/>
        <v>15</v>
      </c>
      <c r="U35" s="35">
        <f t="shared" si="4"/>
        <v>23</v>
      </c>
      <c r="V35" s="93"/>
      <c r="W35" s="94"/>
      <c r="X35" s="2">
        <f>0</f>
        <v>0</v>
      </c>
      <c r="Y35" s="2">
        <f>2</f>
        <v>2</v>
      </c>
      <c r="Z35" s="92" t="b">
        <f t="shared" si="5"/>
        <v>0</v>
      </c>
      <c r="AA35" s="93"/>
      <c r="AB35" s="93"/>
      <c r="AC35" s="93"/>
      <c r="AD35" s="20" t="str">
        <f t="shared" si="7"/>
        <v>applicable</v>
      </c>
      <c r="AE35" s="20"/>
      <c r="AF35" s="20"/>
      <c r="AG35" s="20" t="str">
        <f t="shared" si="8"/>
        <v>-</v>
      </c>
      <c r="AH35" s="72" t="str">
        <f t="shared" si="9"/>
        <v>N/A</v>
      </c>
      <c r="AI35" s="93" t="s">
        <v>211</v>
      </c>
      <c r="AJ35" s="93"/>
      <c r="AK35" s="93"/>
    </row>
    <row r="36" spans="1:37" ht="25.5" hidden="1">
      <c r="A36" s="70">
        <v>28</v>
      </c>
      <c r="B36" s="70"/>
      <c r="C36" s="70">
        <v>409</v>
      </c>
      <c r="D36" s="39" t="s">
        <v>121</v>
      </c>
      <c r="E36" s="70">
        <v>920</v>
      </c>
      <c r="F36" s="70">
        <v>830</v>
      </c>
      <c r="G36" s="70">
        <v>790</v>
      </c>
      <c r="H36" s="71" t="s">
        <v>122</v>
      </c>
      <c r="I36" s="70">
        <v>185</v>
      </c>
      <c r="J36" s="70">
        <v>190</v>
      </c>
      <c r="K36" s="71" t="s">
        <v>76</v>
      </c>
      <c r="L36" s="70">
        <v>351</v>
      </c>
      <c r="M36" s="74"/>
      <c r="N36" s="35"/>
      <c r="O36" s="3">
        <f t="shared" si="0"/>
        <v>920</v>
      </c>
      <c r="P36" s="3">
        <f t="shared" si="0"/>
        <v>830</v>
      </c>
      <c r="Q36" s="3">
        <f t="shared" si="1"/>
        <v>790</v>
      </c>
      <c r="R36" s="3">
        <v>790</v>
      </c>
      <c r="S36" s="3">
        <f t="shared" si="2"/>
        <v>846</v>
      </c>
      <c r="T36" s="35">
        <f t="shared" si="3"/>
        <v>20</v>
      </c>
      <c r="U36" s="35">
        <f t="shared" si="4"/>
        <v>28</v>
      </c>
      <c r="V36" s="75">
        <v>20</v>
      </c>
      <c r="W36" s="54">
        <v>19</v>
      </c>
      <c r="X36" s="2">
        <f>0</f>
        <v>0</v>
      </c>
      <c r="Y36" s="2">
        <f>2</f>
        <v>2</v>
      </c>
      <c r="Z36" s="92" t="b">
        <f t="shared" si="5"/>
        <v>1</v>
      </c>
      <c r="AA36" s="58">
        <f t="shared" ref="AA36:AA40" si="14">IF(R36="N/A","N/A",(0.5*P36/100-0.5*AVERAGE(Q36:R36)/100)*1.35)</f>
        <v>0.27000000000000024</v>
      </c>
      <c r="AB36" s="27">
        <f t="shared" ref="AB36:AB40" si="15">IF(Q36="N/A","N/A",(0.5*P36/100-0.5*Q36/100)*1.35)</f>
        <v>0.27000000000000024</v>
      </c>
      <c r="AC36" s="13" t="s">
        <v>13</v>
      </c>
      <c r="AD36" s="20" t="str">
        <f t="shared" si="7"/>
        <v>-</v>
      </c>
      <c r="AE36" s="20"/>
      <c r="AF36" s="20"/>
      <c r="AG36" s="20" t="str">
        <f t="shared" si="8"/>
        <v>-</v>
      </c>
      <c r="AH36" s="72" t="str">
        <f t="shared" si="9"/>
        <v>no</v>
      </c>
      <c r="AI36" s="13" t="s">
        <v>13</v>
      </c>
      <c r="AJ36" s="13" t="s">
        <v>15</v>
      </c>
      <c r="AK36" s="72"/>
    </row>
    <row r="37" spans="1:37" ht="25.5">
      <c r="A37" s="70">
        <v>29</v>
      </c>
      <c r="B37" s="70"/>
      <c r="C37" s="70">
        <v>428</v>
      </c>
      <c r="D37" s="39" t="s">
        <v>123</v>
      </c>
      <c r="E37" s="70">
        <v>920</v>
      </c>
      <c r="F37" s="70">
        <v>854</v>
      </c>
      <c r="G37" s="70">
        <v>820</v>
      </c>
      <c r="H37" s="71" t="s">
        <v>124</v>
      </c>
      <c r="I37" s="70">
        <v>200</v>
      </c>
      <c r="J37" s="70">
        <v>185</v>
      </c>
      <c r="K37" s="71" t="s">
        <v>76</v>
      </c>
      <c r="L37" s="70">
        <v>366</v>
      </c>
      <c r="M37" s="74"/>
      <c r="N37" s="35"/>
      <c r="O37" s="3">
        <f t="shared" si="0"/>
        <v>920</v>
      </c>
      <c r="P37" s="3">
        <f t="shared" si="0"/>
        <v>854</v>
      </c>
      <c r="Q37" s="3">
        <f t="shared" si="1"/>
        <v>820</v>
      </c>
      <c r="R37" s="35" t="s">
        <v>8</v>
      </c>
      <c r="S37" s="3">
        <f t="shared" si="2"/>
        <v>870</v>
      </c>
      <c r="T37" s="35">
        <f t="shared" si="3"/>
        <v>17</v>
      </c>
      <c r="U37" s="35">
        <f t="shared" si="4"/>
        <v>25</v>
      </c>
      <c r="V37" s="75">
        <v>22.5</v>
      </c>
      <c r="W37" s="54">
        <v>22</v>
      </c>
      <c r="X37" s="2">
        <f>0</f>
        <v>0</v>
      </c>
      <c r="Y37" s="2">
        <f>2</f>
        <v>2</v>
      </c>
      <c r="Z37" s="92" t="b">
        <f t="shared" si="5"/>
        <v>1</v>
      </c>
      <c r="AA37" s="58" t="str">
        <f t="shared" si="14"/>
        <v>N/A</v>
      </c>
      <c r="AB37" s="27">
        <f t="shared" si="15"/>
        <v>0.22949999999999993</v>
      </c>
      <c r="AC37" s="13" t="s">
        <v>13</v>
      </c>
      <c r="AD37" s="20" t="str">
        <f t="shared" si="7"/>
        <v>-</v>
      </c>
      <c r="AE37" s="20" t="s">
        <v>182</v>
      </c>
      <c r="AF37" s="20" t="s">
        <v>182</v>
      </c>
      <c r="AG37" s="20" t="str">
        <f t="shared" si="8"/>
        <v>-</v>
      </c>
      <c r="AH37" s="72" t="str">
        <f t="shared" si="9"/>
        <v>no</v>
      </c>
      <c r="AI37" s="72" t="s">
        <v>13</v>
      </c>
      <c r="AJ37" s="13" t="s">
        <v>15</v>
      </c>
      <c r="AK37" s="72"/>
    </row>
    <row r="38" spans="1:37">
      <c r="A38" s="70">
        <v>30</v>
      </c>
      <c r="B38" s="70"/>
      <c r="C38" s="71" t="s">
        <v>125</v>
      </c>
      <c r="D38" s="39" t="s">
        <v>126</v>
      </c>
      <c r="E38" s="70">
        <v>920</v>
      </c>
      <c r="F38" s="70">
        <v>840</v>
      </c>
      <c r="G38" s="70">
        <v>800</v>
      </c>
      <c r="H38" s="70">
        <v>270</v>
      </c>
      <c r="I38" s="70">
        <v>205</v>
      </c>
      <c r="J38" s="70">
        <v>185</v>
      </c>
      <c r="K38" s="71" t="s">
        <v>10</v>
      </c>
      <c r="L38" s="70">
        <v>340</v>
      </c>
      <c r="M38" s="74"/>
      <c r="N38" s="35" t="s">
        <v>1</v>
      </c>
      <c r="O38" s="3">
        <f t="shared" si="0"/>
        <v>920</v>
      </c>
      <c r="P38" s="3">
        <f t="shared" si="0"/>
        <v>840</v>
      </c>
      <c r="Q38" s="3">
        <f t="shared" si="1"/>
        <v>800</v>
      </c>
      <c r="R38" s="35">
        <v>800</v>
      </c>
      <c r="S38" s="3">
        <f t="shared" si="2"/>
        <v>856</v>
      </c>
      <c r="T38" s="35">
        <f t="shared" si="3"/>
        <v>20</v>
      </c>
      <c r="U38" s="35">
        <f t="shared" si="4"/>
        <v>28</v>
      </c>
      <c r="V38" s="75">
        <v>25</v>
      </c>
      <c r="W38" s="54">
        <v>17</v>
      </c>
      <c r="X38" s="2">
        <f>0</f>
        <v>0</v>
      </c>
      <c r="Y38" s="2">
        <f>2</f>
        <v>2</v>
      </c>
      <c r="Z38" s="92" t="b">
        <f t="shared" si="5"/>
        <v>0</v>
      </c>
      <c r="AA38" s="58">
        <f t="shared" si="14"/>
        <v>0.27000000000000024</v>
      </c>
      <c r="AB38" s="27">
        <f t="shared" si="15"/>
        <v>0.27000000000000024</v>
      </c>
      <c r="AC38" s="13" t="s">
        <v>42</v>
      </c>
      <c r="AD38" s="20" t="str">
        <f t="shared" si="7"/>
        <v>not applicable</v>
      </c>
      <c r="AE38" s="20" t="s">
        <v>200</v>
      </c>
      <c r="AF38" s="20" t="s">
        <v>200</v>
      </c>
      <c r="AG38" s="20" t="str">
        <f t="shared" si="8"/>
        <v>not applicable</v>
      </c>
      <c r="AH38" s="72" t="str">
        <f t="shared" si="9"/>
        <v>no</v>
      </c>
      <c r="AI38" s="72" t="s">
        <v>13</v>
      </c>
      <c r="AJ38" s="13" t="s">
        <v>14</v>
      </c>
      <c r="AK38" s="72"/>
    </row>
    <row r="39" spans="1:37" ht="25.5" hidden="1">
      <c r="A39" s="70">
        <v>31</v>
      </c>
      <c r="B39" s="70"/>
      <c r="C39" s="71" t="s">
        <v>127</v>
      </c>
      <c r="D39" s="39" t="s">
        <v>128</v>
      </c>
      <c r="E39" s="70">
        <v>920</v>
      </c>
      <c r="F39" s="70">
        <v>840</v>
      </c>
      <c r="G39" s="70">
        <v>790</v>
      </c>
      <c r="H39" s="71" t="s">
        <v>129</v>
      </c>
      <c r="I39" s="70">
        <v>185</v>
      </c>
      <c r="J39" s="70">
        <v>190</v>
      </c>
      <c r="K39" s="71" t="s">
        <v>10</v>
      </c>
      <c r="L39" s="70">
        <v>373</v>
      </c>
      <c r="M39" s="74"/>
      <c r="N39" s="35" t="s">
        <v>1</v>
      </c>
      <c r="O39" s="3">
        <f t="shared" si="0"/>
        <v>920</v>
      </c>
      <c r="P39" s="3">
        <v>830</v>
      </c>
      <c r="Q39" s="3">
        <f t="shared" si="1"/>
        <v>790</v>
      </c>
      <c r="R39" s="35">
        <v>790</v>
      </c>
      <c r="S39" s="3">
        <f t="shared" si="2"/>
        <v>846</v>
      </c>
      <c r="T39" s="35">
        <f t="shared" si="3"/>
        <v>20</v>
      </c>
      <c r="U39" s="35">
        <f t="shared" si="4"/>
        <v>28</v>
      </c>
      <c r="V39" s="75">
        <v>20</v>
      </c>
      <c r="W39" s="54">
        <v>20</v>
      </c>
      <c r="X39" s="2">
        <f>0</f>
        <v>0</v>
      </c>
      <c r="Y39" s="2">
        <f>2</f>
        <v>2</v>
      </c>
      <c r="Z39" s="92" t="b">
        <f t="shared" si="5"/>
        <v>1</v>
      </c>
      <c r="AA39" s="58">
        <f t="shared" si="14"/>
        <v>0.27000000000000024</v>
      </c>
      <c r="AB39" s="27">
        <f t="shared" si="15"/>
        <v>0.27000000000000024</v>
      </c>
      <c r="AC39" s="13" t="s">
        <v>13</v>
      </c>
      <c r="AD39" s="20" t="str">
        <f t="shared" si="7"/>
        <v>-</v>
      </c>
      <c r="AE39" s="20"/>
      <c r="AF39" s="20"/>
      <c r="AG39" s="20" t="str">
        <f t="shared" si="8"/>
        <v>-</v>
      </c>
      <c r="AH39" s="72" t="str">
        <f t="shared" si="9"/>
        <v>no</v>
      </c>
      <c r="AI39" s="13" t="s">
        <v>13</v>
      </c>
      <c r="AJ39" s="13" t="s">
        <v>15</v>
      </c>
      <c r="AK39" s="72" t="s">
        <v>45</v>
      </c>
    </row>
    <row r="40" spans="1:37">
      <c r="A40" s="70">
        <v>32</v>
      </c>
      <c r="B40" s="70"/>
      <c r="C40" s="71" t="s">
        <v>130</v>
      </c>
      <c r="D40" s="39" t="s">
        <v>131</v>
      </c>
      <c r="E40" s="70">
        <v>920</v>
      </c>
      <c r="F40" s="70">
        <v>840</v>
      </c>
      <c r="G40" s="70">
        <v>800</v>
      </c>
      <c r="H40" s="70">
        <v>260</v>
      </c>
      <c r="I40" s="70">
        <v>215</v>
      </c>
      <c r="J40" s="70">
        <v>188</v>
      </c>
      <c r="K40" s="71" t="s">
        <v>10</v>
      </c>
      <c r="L40" s="70">
        <v>323</v>
      </c>
      <c r="M40" s="74"/>
      <c r="N40" s="35" t="s">
        <v>1</v>
      </c>
      <c r="O40" s="3">
        <f t="shared" si="0"/>
        <v>920</v>
      </c>
      <c r="P40" s="3">
        <f t="shared" si="0"/>
        <v>840</v>
      </c>
      <c r="Q40" s="3">
        <f t="shared" si="1"/>
        <v>800</v>
      </c>
      <c r="R40" s="35">
        <v>800</v>
      </c>
      <c r="S40" s="3">
        <f t="shared" si="2"/>
        <v>856</v>
      </c>
      <c r="T40" s="35">
        <f t="shared" si="3"/>
        <v>20</v>
      </c>
      <c r="U40" s="35">
        <f t="shared" si="4"/>
        <v>28</v>
      </c>
      <c r="V40" s="75">
        <v>25</v>
      </c>
      <c r="W40" s="54">
        <v>20</v>
      </c>
      <c r="X40" s="2">
        <f>0</f>
        <v>0</v>
      </c>
      <c r="Y40" s="2">
        <f>2</f>
        <v>2</v>
      </c>
      <c r="Z40" s="92" t="b">
        <f t="shared" si="5"/>
        <v>1</v>
      </c>
      <c r="AA40" s="58">
        <f t="shared" si="14"/>
        <v>0.27000000000000024</v>
      </c>
      <c r="AB40" s="27">
        <f t="shared" si="15"/>
        <v>0.27000000000000024</v>
      </c>
      <c r="AC40" s="13" t="s">
        <v>42</v>
      </c>
      <c r="AD40" s="20" t="str">
        <f t="shared" si="7"/>
        <v>not applicable</v>
      </c>
      <c r="AE40" s="20" t="s">
        <v>203</v>
      </c>
      <c r="AF40" s="20" t="s">
        <v>203</v>
      </c>
      <c r="AG40" s="20" t="str">
        <f t="shared" si="8"/>
        <v>applicable</v>
      </c>
      <c r="AH40" s="72" t="str">
        <f t="shared" si="9"/>
        <v>no</v>
      </c>
      <c r="AI40" s="72" t="s">
        <v>13</v>
      </c>
      <c r="AJ40" s="13" t="s">
        <v>14</v>
      </c>
      <c r="AK40" s="72" t="s">
        <v>63</v>
      </c>
    </row>
    <row r="41" spans="1:37" hidden="1">
      <c r="A41" s="70">
        <v>33</v>
      </c>
      <c r="B41" s="70"/>
      <c r="C41" s="71" t="s">
        <v>132</v>
      </c>
      <c r="D41" s="39" t="s">
        <v>133</v>
      </c>
      <c r="E41" s="70">
        <v>1000</v>
      </c>
      <c r="F41" s="70">
        <v>920</v>
      </c>
      <c r="G41" s="70">
        <v>880</v>
      </c>
      <c r="H41" s="70">
        <v>270</v>
      </c>
      <c r="I41" s="70">
        <v>205</v>
      </c>
      <c r="J41" s="70">
        <v>190</v>
      </c>
      <c r="K41" s="71" t="s">
        <v>10</v>
      </c>
      <c r="L41" s="70">
        <v>403</v>
      </c>
      <c r="M41" s="74"/>
      <c r="N41" s="35" t="s">
        <v>1</v>
      </c>
      <c r="O41" s="3">
        <f t="shared" si="0"/>
        <v>1000</v>
      </c>
      <c r="P41" s="3">
        <f t="shared" si="0"/>
        <v>920</v>
      </c>
      <c r="Q41" s="3">
        <f t="shared" si="1"/>
        <v>880</v>
      </c>
      <c r="R41" s="3"/>
      <c r="S41" s="3">
        <f t="shared" si="2"/>
        <v>936</v>
      </c>
      <c r="T41" s="35">
        <f t="shared" si="3"/>
        <v>20</v>
      </c>
      <c r="U41" s="35">
        <f t="shared" si="4"/>
        <v>28</v>
      </c>
      <c r="V41" s="93"/>
      <c r="W41" s="94"/>
      <c r="X41" s="2">
        <f>0</f>
        <v>0</v>
      </c>
      <c r="Y41" s="2">
        <f>2</f>
        <v>2</v>
      </c>
      <c r="Z41" s="92" t="b">
        <f t="shared" si="5"/>
        <v>0</v>
      </c>
      <c r="AA41" s="93"/>
      <c r="AB41" s="93"/>
      <c r="AC41" s="93"/>
      <c r="AD41" s="20" t="str">
        <f t="shared" si="7"/>
        <v>applicable</v>
      </c>
      <c r="AE41" s="20"/>
      <c r="AF41" s="20"/>
      <c r="AG41" s="20" t="str">
        <f t="shared" si="8"/>
        <v>-</v>
      </c>
      <c r="AH41" s="72" t="str">
        <f t="shared" si="9"/>
        <v>N/A</v>
      </c>
      <c r="AI41" s="93" t="s">
        <v>211</v>
      </c>
      <c r="AJ41" s="93"/>
      <c r="AK41" s="93"/>
    </row>
    <row r="42" spans="1:37">
      <c r="A42" s="70">
        <v>34</v>
      </c>
      <c r="B42" s="70"/>
      <c r="C42" s="71" t="s">
        <v>31</v>
      </c>
      <c r="D42" s="39" t="s">
        <v>38</v>
      </c>
      <c r="E42" s="70">
        <v>920</v>
      </c>
      <c r="F42" s="70">
        <v>840</v>
      </c>
      <c r="G42" s="70">
        <v>780</v>
      </c>
      <c r="H42" s="70">
        <v>270</v>
      </c>
      <c r="I42" s="70">
        <v>215</v>
      </c>
      <c r="J42" s="70">
        <v>185</v>
      </c>
      <c r="K42" s="71" t="s">
        <v>10</v>
      </c>
      <c r="L42" s="70">
        <v>369</v>
      </c>
      <c r="M42" s="74"/>
      <c r="N42" s="35" t="s">
        <v>1</v>
      </c>
      <c r="O42" s="3">
        <f t="shared" si="0"/>
        <v>920</v>
      </c>
      <c r="P42" s="3">
        <f t="shared" si="0"/>
        <v>840</v>
      </c>
      <c r="Q42" s="3">
        <f t="shared" si="1"/>
        <v>780</v>
      </c>
      <c r="R42" s="35">
        <v>775</v>
      </c>
      <c r="S42" s="3">
        <f t="shared" si="2"/>
        <v>856</v>
      </c>
      <c r="T42" s="35">
        <f t="shared" si="3"/>
        <v>30</v>
      </c>
      <c r="U42" s="35">
        <f t="shared" si="4"/>
        <v>38</v>
      </c>
      <c r="V42" s="75">
        <v>25</v>
      </c>
      <c r="W42" s="54">
        <v>25</v>
      </c>
      <c r="X42" s="2">
        <f>0</f>
        <v>0</v>
      </c>
      <c r="Y42" s="2">
        <f>2</f>
        <v>2</v>
      </c>
      <c r="Z42" s="92" t="b">
        <f t="shared" si="5"/>
        <v>0</v>
      </c>
      <c r="AA42" s="58">
        <f t="shared" ref="AA42:AA55" si="16">IF(R42="N/A","N/A",(0.5*P42/100-0.5*AVERAGE(Q42:R42)/100)*1.35)</f>
        <v>0.421875</v>
      </c>
      <c r="AB42" s="27">
        <f t="shared" ref="AB42:AB45" si="17">IF(Q42="N/A","N/A",(0.5*P42/100-0.5*Q42/100)*1.35)</f>
        <v>0.40500000000000036</v>
      </c>
      <c r="AC42" s="13" t="s">
        <v>42</v>
      </c>
      <c r="AD42" s="20" t="str">
        <f t="shared" si="7"/>
        <v>not applicable</v>
      </c>
      <c r="AE42" s="20" t="s">
        <v>203</v>
      </c>
      <c r="AF42" s="20" t="s">
        <v>203</v>
      </c>
      <c r="AG42" s="20" t="str">
        <f t="shared" si="8"/>
        <v>not applicable</v>
      </c>
      <c r="AH42" s="72" t="str">
        <f t="shared" si="9"/>
        <v>no</v>
      </c>
      <c r="AI42" s="72" t="s">
        <v>13</v>
      </c>
      <c r="AJ42" s="13" t="s">
        <v>14</v>
      </c>
      <c r="AK42" s="72"/>
    </row>
    <row r="43" spans="1:37" ht="25.5">
      <c r="A43" s="70">
        <v>35</v>
      </c>
      <c r="B43" s="70"/>
      <c r="C43" s="71" t="s">
        <v>134</v>
      </c>
      <c r="D43" s="39" t="s">
        <v>135</v>
      </c>
      <c r="E43" s="70">
        <v>920</v>
      </c>
      <c r="F43" s="70">
        <v>854</v>
      </c>
      <c r="G43" s="70">
        <v>820</v>
      </c>
      <c r="H43" s="71" t="s">
        <v>136</v>
      </c>
      <c r="I43" s="70">
        <v>200</v>
      </c>
      <c r="J43" s="70">
        <v>185</v>
      </c>
      <c r="K43" s="71" t="s">
        <v>76</v>
      </c>
      <c r="L43" s="70">
        <v>366</v>
      </c>
      <c r="M43" s="74"/>
      <c r="N43" s="35"/>
      <c r="O43" s="3">
        <f t="shared" si="0"/>
        <v>920</v>
      </c>
      <c r="P43" s="3">
        <f t="shared" si="0"/>
        <v>854</v>
      </c>
      <c r="Q43" s="3">
        <f t="shared" si="1"/>
        <v>820</v>
      </c>
      <c r="R43" s="35" t="s">
        <v>8</v>
      </c>
      <c r="S43" s="3">
        <f t="shared" si="2"/>
        <v>870</v>
      </c>
      <c r="T43" s="35">
        <f t="shared" si="3"/>
        <v>17</v>
      </c>
      <c r="U43" s="35">
        <f t="shared" si="4"/>
        <v>25</v>
      </c>
      <c r="V43" s="62">
        <v>22.5</v>
      </c>
      <c r="W43" s="54">
        <v>22</v>
      </c>
      <c r="X43" s="2">
        <f>0</f>
        <v>0</v>
      </c>
      <c r="Y43" s="2">
        <f>2</f>
        <v>2</v>
      </c>
      <c r="Z43" s="92" t="b">
        <f t="shared" si="5"/>
        <v>1</v>
      </c>
      <c r="AA43" s="58" t="str">
        <f t="shared" si="16"/>
        <v>N/A</v>
      </c>
      <c r="AB43" s="27">
        <f t="shared" si="17"/>
        <v>0.22949999999999993</v>
      </c>
      <c r="AC43" s="13" t="s">
        <v>13</v>
      </c>
      <c r="AD43" s="20" t="str">
        <f t="shared" si="7"/>
        <v>-</v>
      </c>
      <c r="AE43" s="20" t="s">
        <v>182</v>
      </c>
      <c r="AF43" s="20" t="s">
        <v>182</v>
      </c>
      <c r="AG43" s="20" t="str">
        <f t="shared" si="8"/>
        <v>-</v>
      </c>
      <c r="AH43" s="72" t="str">
        <f t="shared" si="9"/>
        <v>no</v>
      </c>
      <c r="AI43" s="72" t="s">
        <v>13</v>
      </c>
      <c r="AJ43" s="13" t="s">
        <v>15</v>
      </c>
      <c r="AK43" s="72"/>
    </row>
    <row r="44" spans="1:37" ht="25.5">
      <c r="A44" s="70">
        <v>36</v>
      </c>
      <c r="B44" s="70"/>
      <c r="C44" s="71" t="s">
        <v>134</v>
      </c>
      <c r="D44" s="39" t="s">
        <v>137</v>
      </c>
      <c r="E44" s="70">
        <v>920</v>
      </c>
      <c r="F44" s="70">
        <v>840</v>
      </c>
      <c r="G44" s="70">
        <v>810</v>
      </c>
      <c r="H44" s="70">
        <v>240</v>
      </c>
      <c r="I44" s="70">
        <v>200</v>
      </c>
      <c r="J44" s="70">
        <v>185</v>
      </c>
      <c r="K44" s="71" t="s">
        <v>76</v>
      </c>
      <c r="L44" s="70">
        <v>290</v>
      </c>
      <c r="M44" s="74"/>
      <c r="N44" s="35"/>
      <c r="O44" s="3">
        <f t="shared" si="0"/>
        <v>920</v>
      </c>
      <c r="P44" s="3">
        <f t="shared" si="0"/>
        <v>840</v>
      </c>
      <c r="Q44" s="3">
        <f t="shared" si="1"/>
        <v>810</v>
      </c>
      <c r="R44" s="35" t="s">
        <v>8</v>
      </c>
      <c r="S44" s="3">
        <f t="shared" si="2"/>
        <v>856</v>
      </c>
      <c r="T44" s="35">
        <f t="shared" si="3"/>
        <v>15</v>
      </c>
      <c r="U44" s="35">
        <f t="shared" si="4"/>
        <v>23</v>
      </c>
      <c r="V44" s="62">
        <v>22.5</v>
      </c>
      <c r="W44" s="54">
        <v>20</v>
      </c>
      <c r="X44" s="2">
        <f>0</f>
        <v>0</v>
      </c>
      <c r="Y44" s="2">
        <f>2</f>
        <v>2</v>
      </c>
      <c r="Z44" s="92" t="b">
        <f t="shared" si="5"/>
        <v>1</v>
      </c>
      <c r="AA44" s="58" t="str">
        <f t="shared" si="16"/>
        <v>N/A</v>
      </c>
      <c r="AB44" s="27">
        <f t="shared" si="17"/>
        <v>0.20250000000000049</v>
      </c>
      <c r="AC44" s="13" t="s">
        <v>14</v>
      </c>
      <c r="AD44" s="20" t="str">
        <f t="shared" si="7"/>
        <v>applicable</v>
      </c>
      <c r="AE44" s="20" t="s">
        <v>203</v>
      </c>
      <c r="AF44" s="20" t="s">
        <v>203</v>
      </c>
      <c r="AG44" s="20" t="str">
        <f t="shared" si="8"/>
        <v>applicable</v>
      </c>
      <c r="AH44" s="72" t="str">
        <f t="shared" si="9"/>
        <v>yes</v>
      </c>
      <c r="AI44" s="72" t="s">
        <v>14</v>
      </c>
      <c r="AJ44" s="13" t="s">
        <v>27</v>
      </c>
      <c r="AK44" s="72" t="s">
        <v>206</v>
      </c>
    </row>
    <row r="45" spans="1:37" ht="25.5" hidden="1">
      <c r="A45" s="70">
        <v>37</v>
      </c>
      <c r="B45" s="70"/>
      <c r="C45" s="71" t="s">
        <v>138</v>
      </c>
      <c r="D45" s="39" t="s">
        <v>139</v>
      </c>
      <c r="E45" s="70">
        <v>920</v>
      </c>
      <c r="F45" s="70">
        <v>830</v>
      </c>
      <c r="G45" s="70">
        <v>790</v>
      </c>
      <c r="H45" s="71" t="s">
        <v>129</v>
      </c>
      <c r="I45" s="70">
        <v>185</v>
      </c>
      <c r="J45" s="70">
        <v>190</v>
      </c>
      <c r="K45" s="71" t="s">
        <v>76</v>
      </c>
      <c r="L45" s="70">
        <v>351</v>
      </c>
      <c r="M45" s="74"/>
      <c r="N45" s="35"/>
      <c r="O45" s="3">
        <f t="shared" si="0"/>
        <v>920</v>
      </c>
      <c r="P45" s="3">
        <f t="shared" si="0"/>
        <v>830</v>
      </c>
      <c r="Q45" s="3">
        <f t="shared" si="1"/>
        <v>790</v>
      </c>
      <c r="R45" s="35" t="s">
        <v>8</v>
      </c>
      <c r="S45" s="3">
        <f t="shared" si="2"/>
        <v>846</v>
      </c>
      <c r="T45" s="35">
        <f t="shared" si="3"/>
        <v>20</v>
      </c>
      <c r="U45" s="35">
        <f t="shared" si="4"/>
        <v>28</v>
      </c>
      <c r="V45" s="62">
        <v>20</v>
      </c>
      <c r="W45" s="54">
        <v>19</v>
      </c>
      <c r="X45" s="2">
        <f>0</f>
        <v>0</v>
      </c>
      <c r="Y45" s="2">
        <f>2</f>
        <v>2</v>
      </c>
      <c r="Z45" s="92" t="b">
        <f t="shared" si="5"/>
        <v>1</v>
      </c>
      <c r="AA45" s="58" t="str">
        <f t="shared" si="16"/>
        <v>N/A</v>
      </c>
      <c r="AB45" s="27">
        <f t="shared" si="17"/>
        <v>0.27000000000000024</v>
      </c>
      <c r="AC45" s="13" t="s">
        <v>13</v>
      </c>
      <c r="AD45" s="20" t="str">
        <f t="shared" si="7"/>
        <v>-</v>
      </c>
      <c r="AE45" s="20"/>
      <c r="AF45" s="20"/>
      <c r="AG45" s="20" t="str">
        <f t="shared" si="8"/>
        <v>-</v>
      </c>
      <c r="AH45" s="72" t="str">
        <f t="shared" si="9"/>
        <v>no</v>
      </c>
      <c r="AI45" s="13" t="s">
        <v>13</v>
      </c>
      <c r="AJ45" s="13" t="s">
        <v>15</v>
      </c>
      <c r="AK45" s="72"/>
    </row>
    <row r="46" spans="1:37" hidden="1">
      <c r="A46" s="70">
        <v>38</v>
      </c>
      <c r="B46" s="70"/>
      <c r="C46" s="71" t="s">
        <v>140</v>
      </c>
      <c r="D46" s="39" t="s">
        <v>141</v>
      </c>
      <c r="E46" s="70">
        <v>1000</v>
      </c>
      <c r="F46" s="70">
        <v>900</v>
      </c>
      <c r="G46" s="70">
        <v>723</v>
      </c>
      <c r="H46" s="70">
        <v>250</v>
      </c>
      <c r="I46" s="70">
        <v>185</v>
      </c>
      <c r="J46" s="70">
        <v>185</v>
      </c>
      <c r="K46" s="72"/>
      <c r="L46" s="72"/>
      <c r="M46" s="74"/>
      <c r="N46" s="35"/>
      <c r="O46" s="3">
        <f t="shared" si="0"/>
        <v>1000</v>
      </c>
      <c r="P46" s="3">
        <f t="shared" si="0"/>
        <v>900</v>
      </c>
      <c r="Q46" s="3">
        <f t="shared" si="1"/>
        <v>723</v>
      </c>
      <c r="R46" s="3"/>
      <c r="S46" s="3">
        <f t="shared" si="2"/>
        <v>916</v>
      </c>
      <c r="T46" s="35">
        <f t="shared" si="3"/>
        <v>88.5</v>
      </c>
      <c r="U46" s="35">
        <f t="shared" si="4"/>
        <v>96.5</v>
      </c>
      <c r="V46" s="93"/>
      <c r="W46" s="94"/>
      <c r="X46" s="2">
        <f>0</f>
        <v>0</v>
      </c>
      <c r="Y46" s="2">
        <f>2</f>
        <v>2</v>
      </c>
      <c r="Z46" s="92" t="b">
        <f t="shared" si="5"/>
        <v>0</v>
      </c>
      <c r="AA46" s="93"/>
      <c r="AB46" s="93"/>
      <c r="AC46" s="93"/>
      <c r="AD46" s="20" t="str">
        <f t="shared" si="7"/>
        <v>applicable</v>
      </c>
      <c r="AE46" s="20"/>
      <c r="AF46" s="20"/>
      <c r="AG46" s="20" t="str">
        <f t="shared" si="8"/>
        <v>-</v>
      </c>
      <c r="AH46" s="72" t="str">
        <f t="shared" si="9"/>
        <v>N/A</v>
      </c>
      <c r="AI46" s="93" t="s">
        <v>211</v>
      </c>
      <c r="AJ46" s="93"/>
      <c r="AK46" s="93"/>
    </row>
    <row r="47" spans="1:37">
      <c r="A47" s="70">
        <v>39</v>
      </c>
      <c r="B47" s="70"/>
      <c r="C47" s="71" t="s">
        <v>32</v>
      </c>
      <c r="D47" s="39" t="s">
        <v>39</v>
      </c>
      <c r="E47" s="70">
        <v>920</v>
      </c>
      <c r="F47" s="70">
        <v>840</v>
      </c>
      <c r="G47" s="70">
        <v>810</v>
      </c>
      <c r="H47" s="70">
        <v>245</v>
      </c>
      <c r="I47" s="70">
        <v>205</v>
      </c>
      <c r="J47" s="70">
        <v>187</v>
      </c>
      <c r="K47" s="71" t="s">
        <v>10</v>
      </c>
      <c r="L47" s="70">
        <v>306</v>
      </c>
      <c r="M47" s="74"/>
      <c r="N47" s="35" t="s">
        <v>1</v>
      </c>
      <c r="O47" s="3">
        <f t="shared" si="0"/>
        <v>920</v>
      </c>
      <c r="P47" s="3">
        <f t="shared" si="0"/>
        <v>840</v>
      </c>
      <c r="Q47" s="3">
        <f t="shared" si="1"/>
        <v>810</v>
      </c>
      <c r="R47" s="35" t="s">
        <v>8</v>
      </c>
      <c r="S47" s="3">
        <f t="shared" si="2"/>
        <v>856</v>
      </c>
      <c r="T47" s="35">
        <f t="shared" si="3"/>
        <v>15</v>
      </c>
      <c r="U47" s="35">
        <f t="shared" si="4"/>
        <v>23</v>
      </c>
      <c r="V47" s="75">
        <v>25</v>
      </c>
      <c r="W47" s="54">
        <v>20</v>
      </c>
      <c r="X47" s="2">
        <f>0</f>
        <v>0</v>
      </c>
      <c r="Y47" s="2">
        <f>2</f>
        <v>2</v>
      </c>
      <c r="Z47" s="92" t="b">
        <f t="shared" si="5"/>
        <v>1</v>
      </c>
      <c r="AA47" s="58" t="str">
        <f t="shared" si="16"/>
        <v>N/A</v>
      </c>
      <c r="AB47" s="27">
        <f t="shared" ref="AB47:AB55" si="18">IF(Q47="N/A","N/A",(0.5*P47/100-0.5*Q47/100)*1.35)</f>
        <v>0.20250000000000049</v>
      </c>
      <c r="AC47" s="13" t="s">
        <v>14</v>
      </c>
      <c r="AD47" s="20" t="str">
        <f t="shared" si="7"/>
        <v>applicable</v>
      </c>
      <c r="AE47" s="20" t="s">
        <v>203</v>
      </c>
      <c r="AF47" s="20" t="s">
        <v>203</v>
      </c>
      <c r="AG47" s="20" t="str">
        <f t="shared" si="8"/>
        <v>applicable</v>
      </c>
      <c r="AH47" s="72" t="str">
        <f t="shared" si="9"/>
        <v>yes</v>
      </c>
      <c r="AI47" s="72" t="s">
        <v>14</v>
      </c>
      <c r="AJ47" s="13" t="s">
        <v>14</v>
      </c>
      <c r="AK47" s="72"/>
    </row>
    <row r="48" spans="1:37" hidden="1">
      <c r="A48" s="104">
        <v>40</v>
      </c>
      <c r="B48" s="70"/>
      <c r="C48" s="104">
        <v>802</v>
      </c>
      <c r="D48" s="39" t="s">
        <v>142</v>
      </c>
      <c r="E48" s="104">
        <v>920</v>
      </c>
      <c r="F48" s="70">
        <v>824</v>
      </c>
      <c r="G48" s="104">
        <v>790</v>
      </c>
      <c r="H48" s="70">
        <v>250</v>
      </c>
      <c r="I48" s="104">
        <v>185</v>
      </c>
      <c r="J48" s="70">
        <v>185</v>
      </c>
      <c r="K48" s="71" t="s">
        <v>143</v>
      </c>
      <c r="L48" s="70">
        <v>359</v>
      </c>
      <c r="M48" s="74"/>
      <c r="N48" s="35"/>
      <c r="O48" s="3">
        <f t="shared" si="0"/>
        <v>920</v>
      </c>
      <c r="P48" s="3">
        <f t="shared" si="0"/>
        <v>824</v>
      </c>
      <c r="Q48" s="3">
        <f t="shared" si="1"/>
        <v>790</v>
      </c>
      <c r="R48" s="35" t="s">
        <v>8</v>
      </c>
      <c r="S48" s="3">
        <f t="shared" si="2"/>
        <v>840</v>
      </c>
      <c r="T48" s="35">
        <f t="shared" si="3"/>
        <v>17</v>
      </c>
      <c r="U48" s="35">
        <f t="shared" si="4"/>
        <v>25</v>
      </c>
      <c r="V48" s="102">
        <v>20</v>
      </c>
      <c r="W48" s="54">
        <v>19</v>
      </c>
      <c r="X48" s="2">
        <f>0</f>
        <v>0</v>
      </c>
      <c r="Y48" s="2">
        <f>2</f>
        <v>2</v>
      </c>
      <c r="Z48" s="92" t="b">
        <f t="shared" si="5"/>
        <v>1</v>
      </c>
      <c r="AA48" s="58" t="str">
        <f t="shared" si="16"/>
        <v>N/A</v>
      </c>
      <c r="AB48" s="27">
        <f t="shared" si="18"/>
        <v>0.22949999999999993</v>
      </c>
      <c r="AC48" s="13" t="s">
        <v>8</v>
      </c>
      <c r="AD48" s="20" t="str">
        <f t="shared" si="7"/>
        <v>applicable</v>
      </c>
      <c r="AE48" s="20"/>
      <c r="AF48" s="20"/>
      <c r="AG48" s="20" t="str">
        <f t="shared" si="8"/>
        <v>-</v>
      </c>
      <c r="AH48" s="72" t="str">
        <f t="shared" si="9"/>
        <v>N/A</v>
      </c>
      <c r="AI48" s="13" t="s">
        <v>211</v>
      </c>
      <c r="AJ48" s="13" t="s">
        <v>15</v>
      </c>
      <c r="AK48" s="72" t="s">
        <v>45</v>
      </c>
    </row>
    <row r="49" spans="1:37" hidden="1">
      <c r="A49" s="104"/>
      <c r="B49" s="70"/>
      <c r="C49" s="104"/>
      <c r="D49" s="39" t="s">
        <v>144</v>
      </c>
      <c r="E49" s="104"/>
      <c r="F49" s="70">
        <v>830</v>
      </c>
      <c r="G49" s="104"/>
      <c r="H49" s="104">
        <v>285</v>
      </c>
      <c r="I49" s="104"/>
      <c r="J49" s="70">
        <v>190</v>
      </c>
      <c r="K49" s="71" t="s">
        <v>145</v>
      </c>
      <c r="L49" s="70">
        <v>392</v>
      </c>
      <c r="M49" s="74"/>
      <c r="N49" s="35"/>
      <c r="O49" s="3">
        <f>O48</f>
        <v>920</v>
      </c>
      <c r="P49" s="3">
        <f t="shared" si="0"/>
        <v>830</v>
      </c>
      <c r="Q49" s="3">
        <f>Q48</f>
        <v>790</v>
      </c>
      <c r="R49" s="35" t="s">
        <v>8</v>
      </c>
      <c r="S49" s="3">
        <f t="shared" si="2"/>
        <v>846</v>
      </c>
      <c r="T49" s="35">
        <f t="shared" si="3"/>
        <v>20</v>
      </c>
      <c r="U49" s="35">
        <f t="shared" si="4"/>
        <v>28</v>
      </c>
      <c r="V49" s="102"/>
      <c r="W49" s="54">
        <v>19</v>
      </c>
      <c r="X49" s="2">
        <f>0</f>
        <v>0</v>
      </c>
      <c r="Y49" s="2">
        <f>2</f>
        <v>2</v>
      </c>
      <c r="Z49" s="92" t="b">
        <f t="shared" si="5"/>
        <v>1</v>
      </c>
      <c r="AA49" s="58" t="str">
        <f t="shared" si="16"/>
        <v>N/A</v>
      </c>
      <c r="AB49" s="27">
        <f t="shared" si="18"/>
        <v>0.27000000000000024</v>
      </c>
      <c r="AC49" s="13" t="s">
        <v>8</v>
      </c>
      <c r="AD49" s="20" t="str">
        <f t="shared" si="7"/>
        <v>not applicable</v>
      </c>
      <c r="AE49" s="20"/>
      <c r="AF49" s="20"/>
      <c r="AG49" s="20" t="str">
        <f t="shared" si="8"/>
        <v>-</v>
      </c>
      <c r="AH49" s="72" t="str">
        <f t="shared" si="9"/>
        <v>no</v>
      </c>
      <c r="AI49" s="13" t="s">
        <v>211</v>
      </c>
      <c r="AJ49" s="13" t="s">
        <v>15</v>
      </c>
      <c r="AK49" s="72" t="s">
        <v>45</v>
      </c>
    </row>
    <row r="50" spans="1:37" hidden="1">
      <c r="A50" s="104"/>
      <c r="B50" s="70"/>
      <c r="C50" s="104"/>
      <c r="D50" s="39" t="s">
        <v>146</v>
      </c>
      <c r="E50" s="104"/>
      <c r="F50" s="104">
        <v>854</v>
      </c>
      <c r="G50" s="104">
        <v>820</v>
      </c>
      <c r="H50" s="104"/>
      <c r="I50" s="104"/>
      <c r="J50" s="70">
        <v>185</v>
      </c>
      <c r="K50" s="71" t="s">
        <v>145</v>
      </c>
      <c r="L50" s="70">
        <v>350</v>
      </c>
      <c r="M50" s="74"/>
      <c r="N50" s="35"/>
      <c r="O50" s="3">
        <f>O49</f>
        <v>920</v>
      </c>
      <c r="P50" s="3">
        <f t="shared" si="0"/>
        <v>854</v>
      </c>
      <c r="Q50" s="3">
        <f t="shared" si="1"/>
        <v>820</v>
      </c>
      <c r="R50" s="35" t="s">
        <v>8</v>
      </c>
      <c r="S50" s="3">
        <f t="shared" si="2"/>
        <v>870</v>
      </c>
      <c r="T50" s="35">
        <f t="shared" si="3"/>
        <v>17</v>
      </c>
      <c r="U50" s="35">
        <f t="shared" si="4"/>
        <v>25</v>
      </c>
      <c r="V50" s="102"/>
      <c r="W50" s="54">
        <v>19</v>
      </c>
      <c r="X50" s="2">
        <f>0</f>
        <v>0</v>
      </c>
      <c r="Y50" s="2">
        <f>2</f>
        <v>2</v>
      </c>
      <c r="Z50" s="92" t="b">
        <f t="shared" si="5"/>
        <v>1</v>
      </c>
      <c r="AA50" s="58" t="str">
        <f t="shared" si="16"/>
        <v>N/A</v>
      </c>
      <c r="AB50" s="27">
        <f t="shared" si="18"/>
        <v>0.22949999999999993</v>
      </c>
      <c r="AC50" s="13" t="s">
        <v>8</v>
      </c>
      <c r="AD50" s="20" t="str">
        <f t="shared" si="7"/>
        <v>applicable</v>
      </c>
      <c r="AE50" s="20"/>
      <c r="AF50" s="20"/>
      <c r="AG50" s="20" t="str">
        <f t="shared" si="8"/>
        <v>-</v>
      </c>
      <c r="AH50" s="72" t="str">
        <f t="shared" si="9"/>
        <v>N/A</v>
      </c>
      <c r="AI50" s="13" t="s">
        <v>211</v>
      </c>
      <c r="AJ50" s="13" t="s">
        <v>15</v>
      </c>
      <c r="AK50" s="72" t="s">
        <v>45</v>
      </c>
    </row>
    <row r="51" spans="1:37" hidden="1">
      <c r="A51" s="104"/>
      <c r="B51" s="70"/>
      <c r="C51" s="104"/>
      <c r="D51" s="39" t="s">
        <v>147</v>
      </c>
      <c r="E51" s="104"/>
      <c r="F51" s="104"/>
      <c r="G51" s="104"/>
      <c r="H51" s="104">
        <v>250</v>
      </c>
      <c r="I51" s="104"/>
      <c r="J51" s="107">
        <v>190</v>
      </c>
      <c r="K51" s="71" t="s">
        <v>148</v>
      </c>
      <c r="L51" s="70">
        <v>354</v>
      </c>
      <c r="M51" s="74"/>
      <c r="N51" s="35"/>
      <c r="O51" s="3">
        <f>O49</f>
        <v>920</v>
      </c>
      <c r="P51" s="3">
        <f>P50</f>
        <v>854</v>
      </c>
      <c r="Q51" s="3">
        <f>Q50</f>
        <v>820</v>
      </c>
      <c r="R51" s="35" t="s">
        <v>8</v>
      </c>
      <c r="S51" s="3">
        <f t="shared" si="2"/>
        <v>870</v>
      </c>
      <c r="T51" s="35">
        <f t="shared" si="3"/>
        <v>17</v>
      </c>
      <c r="U51" s="35">
        <f t="shared" si="4"/>
        <v>25</v>
      </c>
      <c r="V51" s="102"/>
      <c r="W51" s="54" t="s">
        <v>8</v>
      </c>
      <c r="X51" s="2">
        <f>0</f>
        <v>0</v>
      </c>
      <c r="Y51" s="2">
        <f>2</f>
        <v>2</v>
      </c>
      <c r="Z51" s="92" t="e">
        <f t="shared" si="5"/>
        <v>#VALUE!</v>
      </c>
      <c r="AA51" s="58" t="str">
        <f t="shared" si="16"/>
        <v>N/A</v>
      </c>
      <c r="AB51" s="27">
        <f t="shared" si="18"/>
        <v>0.22949999999999993</v>
      </c>
      <c r="AC51" s="13" t="s">
        <v>8</v>
      </c>
      <c r="AD51" s="20" t="str">
        <f t="shared" si="7"/>
        <v>applicable</v>
      </c>
      <c r="AE51" s="20"/>
      <c r="AF51" s="20"/>
      <c r="AG51" s="20" t="str">
        <f t="shared" si="8"/>
        <v>-</v>
      </c>
      <c r="AH51" s="72" t="str">
        <f t="shared" si="9"/>
        <v>N/A</v>
      </c>
      <c r="AI51" s="13" t="s">
        <v>211</v>
      </c>
      <c r="AJ51" s="13" t="s">
        <v>15</v>
      </c>
      <c r="AK51" s="72" t="s">
        <v>45</v>
      </c>
    </row>
    <row r="52" spans="1:37" hidden="1">
      <c r="A52" s="104"/>
      <c r="B52" s="70"/>
      <c r="C52" s="104"/>
      <c r="D52" s="39" t="s">
        <v>149</v>
      </c>
      <c r="E52" s="104"/>
      <c r="F52" s="70">
        <v>824</v>
      </c>
      <c r="G52" s="70">
        <v>790</v>
      </c>
      <c r="H52" s="104"/>
      <c r="I52" s="104"/>
      <c r="J52" s="107"/>
      <c r="K52" s="71" t="s">
        <v>143</v>
      </c>
      <c r="L52" s="70">
        <v>354</v>
      </c>
      <c r="M52" s="74"/>
      <c r="N52" s="35"/>
      <c r="O52" s="3">
        <f>O49</f>
        <v>920</v>
      </c>
      <c r="P52" s="3">
        <f t="shared" si="0"/>
        <v>824</v>
      </c>
      <c r="Q52" s="3">
        <f t="shared" si="1"/>
        <v>790</v>
      </c>
      <c r="R52" s="35" t="s">
        <v>8</v>
      </c>
      <c r="S52" s="3">
        <f t="shared" si="2"/>
        <v>840</v>
      </c>
      <c r="T52" s="35">
        <f t="shared" si="3"/>
        <v>17</v>
      </c>
      <c r="U52" s="35">
        <f t="shared" si="4"/>
        <v>25</v>
      </c>
      <c r="V52" s="102"/>
      <c r="W52" s="54">
        <v>19</v>
      </c>
      <c r="X52" s="2">
        <f>0</f>
        <v>0</v>
      </c>
      <c r="Y52" s="2">
        <f>2</f>
        <v>2</v>
      </c>
      <c r="Z52" s="92" t="b">
        <f t="shared" si="5"/>
        <v>1</v>
      </c>
      <c r="AA52" s="58" t="str">
        <f t="shared" si="16"/>
        <v>N/A</v>
      </c>
      <c r="AB52" s="27">
        <f t="shared" si="18"/>
        <v>0.22949999999999993</v>
      </c>
      <c r="AC52" s="13" t="s">
        <v>8</v>
      </c>
      <c r="AD52" s="20" t="str">
        <f t="shared" si="7"/>
        <v>applicable</v>
      </c>
      <c r="AE52" s="20"/>
      <c r="AF52" s="20"/>
      <c r="AG52" s="20" t="str">
        <f t="shared" si="8"/>
        <v>-</v>
      </c>
      <c r="AH52" s="72" t="str">
        <f t="shared" si="9"/>
        <v>N/A</v>
      </c>
      <c r="AI52" s="13" t="s">
        <v>211</v>
      </c>
      <c r="AJ52" s="13" t="s">
        <v>15</v>
      </c>
      <c r="AK52" s="72" t="s">
        <v>45</v>
      </c>
    </row>
    <row r="53" spans="1:37">
      <c r="A53" s="104">
        <v>41</v>
      </c>
      <c r="B53" s="70"/>
      <c r="C53" s="104">
        <v>803</v>
      </c>
      <c r="D53" s="39" t="s">
        <v>150</v>
      </c>
      <c r="E53" s="104">
        <v>920</v>
      </c>
      <c r="F53" s="104">
        <v>854</v>
      </c>
      <c r="G53" s="104">
        <v>820</v>
      </c>
      <c r="H53" s="70">
        <v>260</v>
      </c>
      <c r="I53" s="104">
        <v>200</v>
      </c>
      <c r="J53" s="107">
        <v>185</v>
      </c>
      <c r="K53" s="71" t="s">
        <v>145</v>
      </c>
      <c r="L53" s="70">
        <v>366</v>
      </c>
      <c r="M53" s="108"/>
      <c r="N53" s="35"/>
      <c r="O53" s="3">
        <f t="shared" si="0"/>
        <v>920</v>
      </c>
      <c r="P53" s="3">
        <f t="shared" si="0"/>
        <v>854</v>
      </c>
      <c r="Q53" s="3">
        <f t="shared" si="1"/>
        <v>820</v>
      </c>
      <c r="R53" s="35" t="s">
        <v>8</v>
      </c>
      <c r="S53" s="3">
        <f t="shared" si="2"/>
        <v>870</v>
      </c>
      <c r="T53" s="35">
        <f t="shared" si="3"/>
        <v>17</v>
      </c>
      <c r="U53" s="35">
        <f t="shared" si="4"/>
        <v>25</v>
      </c>
      <c r="V53" s="102">
        <v>22.5</v>
      </c>
      <c r="W53" s="54">
        <v>22</v>
      </c>
      <c r="X53" s="2">
        <f>0</f>
        <v>0</v>
      </c>
      <c r="Y53" s="2">
        <f>2</f>
        <v>2</v>
      </c>
      <c r="Z53" s="92" t="b">
        <f t="shared" si="5"/>
        <v>1</v>
      </c>
      <c r="AA53" s="58" t="str">
        <f t="shared" si="16"/>
        <v>N/A</v>
      </c>
      <c r="AB53" s="27">
        <f t="shared" si="18"/>
        <v>0.22949999999999993</v>
      </c>
      <c r="AC53" s="13" t="s">
        <v>13</v>
      </c>
      <c r="AD53" s="20" t="str">
        <f t="shared" si="7"/>
        <v>-</v>
      </c>
      <c r="AE53" s="20" t="s">
        <v>182</v>
      </c>
      <c r="AF53" s="20" t="s">
        <v>182</v>
      </c>
      <c r="AG53" s="20" t="str">
        <f t="shared" si="8"/>
        <v>-</v>
      </c>
      <c r="AH53" s="72" t="str">
        <f t="shared" si="9"/>
        <v>no</v>
      </c>
      <c r="AI53" s="72" t="s">
        <v>13</v>
      </c>
      <c r="AJ53" s="13" t="s">
        <v>15</v>
      </c>
      <c r="AK53" s="72" t="s">
        <v>62</v>
      </c>
    </row>
    <row r="54" spans="1:37" hidden="1">
      <c r="A54" s="104"/>
      <c r="B54" s="70"/>
      <c r="C54" s="104"/>
      <c r="D54" s="39" t="s">
        <v>151</v>
      </c>
      <c r="E54" s="104"/>
      <c r="F54" s="104"/>
      <c r="G54" s="104"/>
      <c r="H54" s="70">
        <v>250</v>
      </c>
      <c r="I54" s="104"/>
      <c r="J54" s="107"/>
      <c r="K54" s="71" t="s">
        <v>76</v>
      </c>
      <c r="L54" s="70">
        <v>375</v>
      </c>
      <c r="M54" s="108"/>
      <c r="N54" s="35"/>
      <c r="O54" s="3">
        <f>O53</f>
        <v>920</v>
      </c>
      <c r="P54" s="3">
        <f>P53</f>
        <v>854</v>
      </c>
      <c r="Q54" s="3">
        <f>Q53</f>
        <v>820</v>
      </c>
      <c r="R54" s="35" t="s">
        <v>8</v>
      </c>
      <c r="S54" s="3">
        <f t="shared" si="2"/>
        <v>870</v>
      </c>
      <c r="T54" s="35">
        <f t="shared" si="3"/>
        <v>17</v>
      </c>
      <c r="U54" s="35">
        <f t="shared" si="4"/>
        <v>25</v>
      </c>
      <c r="V54" s="102"/>
      <c r="W54" s="54">
        <v>22</v>
      </c>
      <c r="X54" s="2">
        <f>0</f>
        <v>0</v>
      </c>
      <c r="Y54" s="2">
        <f>2</f>
        <v>2</v>
      </c>
      <c r="Z54" s="92" t="b">
        <f t="shared" si="5"/>
        <v>1</v>
      </c>
      <c r="AA54" s="58" t="str">
        <f t="shared" si="16"/>
        <v>N/A</v>
      </c>
      <c r="AB54" s="27">
        <f t="shared" si="18"/>
        <v>0.22949999999999993</v>
      </c>
      <c r="AC54" s="13" t="s">
        <v>13</v>
      </c>
      <c r="AD54" s="20" t="str">
        <f t="shared" si="7"/>
        <v>-</v>
      </c>
      <c r="AE54" s="20"/>
      <c r="AF54" s="20"/>
      <c r="AG54" s="20" t="str">
        <f t="shared" si="8"/>
        <v>-</v>
      </c>
      <c r="AH54" s="72" t="str">
        <f t="shared" si="9"/>
        <v>no</v>
      </c>
      <c r="AI54" s="13" t="s">
        <v>13</v>
      </c>
      <c r="AJ54" s="13" t="s">
        <v>61</v>
      </c>
      <c r="AK54" s="72" t="s">
        <v>62</v>
      </c>
    </row>
    <row r="55" spans="1:37" ht="38.25" hidden="1">
      <c r="A55" s="104"/>
      <c r="B55" s="70"/>
      <c r="C55" s="104"/>
      <c r="D55" s="39" t="s">
        <v>9</v>
      </c>
      <c r="E55" s="104"/>
      <c r="F55" s="104"/>
      <c r="G55" s="104"/>
      <c r="H55" s="70">
        <v>270</v>
      </c>
      <c r="I55" s="104"/>
      <c r="J55" s="107"/>
      <c r="K55" s="72" t="s">
        <v>194</v>
      </c>
      <c r="L55" s="70">
        <v>366</v>
      </c>
      <c r="M55" s="74"/>
      <c r="N55" s="35"/>
      <c r="O55" s="3">
        <f>O53</f>
        <v>920</v>
      </c>
      <c r="P55" s="3">
        <f>P53</f>
        <v>854</v>
      </c>
      <c r="Q55" s="3">
        <f>Q53</f>
        <v>820</v>
      </c>
      <c r="R55" s="35" t="s">
        <v>8</v>
      </c>
      <c r="S55" s="3">
        <f t="shared" si="2"/>
        <v>870</v>
      </c>
      <c r="T55" s="35">
        <f t="shared" si="3"/>
        <v>17</v>
      </c>
      <c r="U55" s="35">
        <f t="shared" si="4"/>
        <v>25</v>
      </c>
      <c r="V55" s="102"/>
      <c r="W55" s="54">
        <v>25</v>
      </c>
      <c r="X55" s="2">
        <f>0</f>
        <v>0</v>
      </c>
      <c r="Y55" s="2">
        <f>2</f>
        <v>2</v>
      </c>
      <c r="Z55" s="92" t="b">
        <f t="shared" si="5"/>
        <v>0</v>
      </c>
      <c r="AA55" s="58" t="str">
        <f t="shared" si="16"/>
        <v>N/A</v>
      </c>
      <c r="AB55" s="27">
        <f t="shared" si="18"/>
        <v>0.22949999999999993</v>
      </c>
      <c r="AC55" s="13" t="s">
        <v>13</v>
      </c>
      <c r="AD55" s="20" t="str">
        <f t="shared" si="7"/>
        <v>-</v>
      </c>
      <c r="AE55" s="20"/>
      <c r="AF55" s="20"/>
      <c r="AG55" s="20" t="str">
        <f t="shared" si="8"/>
        <v>-</v>
      </c>
      <c r="AH55" s="72" t="str">
        <f t="shared" si="9"/>
        <v>no</v>
      </c>
      <c r="AI55" s="13" t="s">
        <v>13</v>
      </c>
      <c r="AJ55" s="13" t="s">
        <v>15</v>
      </c>
      <c r="AK55" s="72" t="s">
        <v>62</v>
      </c>
    </row>
    <row r="56" spans="1:37" ht="15.75" hidden="1">
      <c r="A56" s="104">
        <v>42</v>
      </c>
      <c r="B56" s="70"/>
      <c r="C56" s="104">
        <v>9051</v>
      </c>
      <c r="D56" s="39" t="s">
        <v>195</v>
      </c>
      <c r="E56" s="104">
        <v>1000</v>
      </c>
      <c r="F56" s="70">
        <v>900</v>
      </c>
      <c r="G56" s="106"/>
      <c r="H56" s="106"/>
      <c r="I56" s="104">
        <v>185</v>
      </c>
      <c r="J56" s="107">
        <v>185</v>
      </c>
      <c r="K56" s="71" t="s">
        <v>152</v>
      </c>
      <c r="L56" s="106"/>
      <c r="M56" s="69" t="s">
        <v>153</v>
      </c>
      <c r="N56" s="35"/>
      <c r="O56" s="3">
        <f t="shared" si="0"/>
        <v>1000</v>
      </c>
      <c r="P56" s="3">
        <f t="shared" si="0"/>
        <v>900</v>
      </c>
      <c r="Q56" s="3" t="str">
        <f t="shared" si="1"/>
        <v>N/A</v>
      </c>
      <c r="R56" s="3"/>
      <c r="S56" s="3">
        <f t="shared" si="2"/>
        <v>916</v>
      </c>
      <c r="T56" s="35" t="str">
        <f t="shared" si="3"/>
        <v>N/A</v>
      </c>
      <c r="U56" s="35" t="str">
        <f t="shared" si="4"/>
        <v>N/A</v>
      </c>
      <c r="V56" s="93"/>
      <c r="W56" s="94"/>
      <c r="X56" s="2">
        <f>0</f>
        <v>0</v>
      </c>
      <c r="Y56" s="2">
        <f>2</f>
        <v>2</v>
      </c>
      <c r="Z56" s="92" t="b">
        <f t="shared" si="5"/>
        <v>0</v>
      </c>
      <c r="AA56" s="93"/>
      <c r="AB56" s="93"/>
      <c r="AC56" s="93"/>
      <c r="AD56" s="20" t="str">
        <f t="shared" si="7"/>
        <v>applicable</v>
      </c>
      <c r="AE56" s="20"/>
      <c r="AF56" s="20"/>
      <c r="AG56" s="20" t="str">
        <f t="shared" si="8"/>
        <v>-</v>
      </c>
      <c r="AH56" s="72" t="str">
        <f t="shared" si="9"/>
        <v>N/A</v>
      </c>
      <c r="AI56" s="93" t="s">
        <v>211</v>
      </c>
      <c r="AJ56" s="93"/>
      <c r="AK56" s="93"/>
    </row>
    <row r="57" spans="1:37" ht="15.75" hidden="1">
      <c r="A57" s="104"/>
      <c r="B57" s="70"/>
      <c r="C57" s="104"/>
      <c r="D57" s="39" t="s">
        <v>196</v>
      </c>
      <c r="E57" s="104"/>
      <c r="F57" s="70">
        <v>950</v>
      </c>
      <c r="G57" s="106"/>
      <c r="H57" s="106"/>
      <c r="I57" s="104"/>
      <c r="J57" s="107"/>
      <c r="K57" s="71" t="s">
        <v>154</v>
      </c>
      <c r="L57" s="106"/>
      <c r="M57" s="69" t="s">
        <v>153</v>
      </c>
      <c r="N57" s="35"/>
      <c r="O57" s="3">
        <f>O56</f>
        <v>1000</v>
      </c>
      <c r="P57" s="3">
        <f t="shared" si="0"/>
        <v>950</v>
      </c>
      <c r="Q57" s="3" t="str">
        <f t="shared" si="1"/>
        <v>N/A</v>
      </c>
      <c r="R57" s="3"/>
      <c r="S57" s="3">
        <f t="shared" si="2"/>
        <v>966</v>
      </c>
      <c r="T57" s="35" t="str">
        <f t="shared" si="3"/>
        <v>N/A</v>
      </c>
      <c r="U57" s="35" t="str">
        <f t="shared" si="4"/>
        <v>N/A</v>
      </c>
      <c r="V57" s="93"/>
      <c r="W57" s="94"/>
      <c r="X57" s="2">
        <f>0</f>
        <v>0</v>
      </c>
      <c r="Y57" s="2">
        <f>2</f>
        <v>2</v>
      </c>
      <c r="Z57" s="92" t="b">
        <f t="shared" si="5"/>
        <v>0</v>
      </c>
      <c r="AA57" s="93"/>
      <c r="AB57" s="93"/>
      <c r="AC57" s="93"/>
      <c r="AD57" s="20" t="str">
        <f t="shared" si="7"/>
        <v>applicable</v>
      </c>
      <c r="AE57" s="20"/>
      <c r="AF57" s="20"/>
      <c r="AG57" s="20" t="str">
        <f t="shared" si="8"/>
        <v>-</v>
      </c>
      <c r="AH57" s="72" t="str">
        <f t="shared" si="9"/>
        <v>N/A</v>
      </c>
      <c r="AI57" s="93" t="s">
        <v>211</v>
      </c>
      <c r="AJ57" s="93"/>
      <c r="AK57" s="93"/>
    </row>
    <row r="58" spans="1:37" ht="25.5" hidden="1">
      <c r="A58" s="104"/>
      <c r="B58" s="70"/>
      <c r="C58" s="104"/>
      <c r="D58" s="39" t="s">
        <v>197</v>
      </c>
      <c r="E58" s="104"/>
      <c r="F58" s="70">
        <v>950</v>
      </c>
      <c r="G58" s="106"/>
      <c r="H58" s="106"/>
      <c r="I58" s="104"/>
      <c r="J58" s="107"/>
      <c r="K58" s="71" t="s">
        <v>154</v>
      </c>
      <c r="L58" s="106"/>
      <c r="M58" s="69" t="s">
        <v>51</v>
      </c>
      <c r="N58" s="35"/>
      <c r="O58" s="3">
        <f>O56</f>
        <v>1000</v>
      </c>
      <c r="P58" s="3">
        <f t="shared" si="0"/>
        <v>950</v>
      </c>
      <c r="Q58" s="3" t="str">
        <f t="shared" si="1"/>
        <v>N/A</v>
      </c>
      <c r="R58" s="3"/>
      <c r="S58" s="3">
        <f t="shared" si="2"/>
        <v>966</v>
      </c>
      <c r="T58" s="35" t="str">
        <f t="shared" si="3"/>
        <v>N/A</v>
      </c>
      <c r="U58" s="35" t="str">
        <f t="shared" si="4"/>
        <v>N/A</v>
      </c>
      <c r="V58" s="93"/>
      <c r="W58" s="94"/>
      <c r="X58" s="2">
        <f>0</f>
        <v>0</v>
      </c>
      <c r="Y58" s="2">
        <f>2</f>
        <v>2</v>
      </c>
      <c r="Z58" s="92" t="b">
        <f t="shared" si="5"/>
        <v>0</v>
      </c>
      <c r="AA58" s="93"/>
      <c r="AB58" s="93"/>
      <c r="AC58" s="93"/>
      <c r="AD58" s="20" t="str">
        <f t="shared" si="7"/>
        <v>applicable</v>
      </c>
      <c r="AE58" s="20"/>
      <c r="AF58" s="20"/>
      <c r="AG58" s="20" t="str">
        <f t="shared" si="8"/>
        <v>-</v>
      </c>
      <c r="AH58" s="72" t="str">
        <f t="shared" si="9"/>
        <v>N/A</v>
      </c>
      <c r="AI58" s="93" t="s">
        <v>211</v>
      </c>
      <c r="AJ58" s="93"/>
      <c r="AK58" s="93"/>
    </row>
    <row r="59" spans="1:37" ht="25.5" hidden="1">
      <c r="A59" s="104"/>
      <c r="B59" s="70"/>
      <c r="C59" s="104"/>
      <c r="D59" s="40">
        <v>10448551</v>
      </c>
      <c r="E59" s="104"/>
      <c r="F59" s="70">
        <v>930</v>
      </c>
      <c r="G59" s="106"/>
      <c r="H59" s="106"/>
      <c r="I59" s="104"/>
      <c r="J59" s="107"/>
      <c r="K59" s="71" t="s">
        <v>76</v>
      </c>
      <c r="L59" s="106"/>
      <c r="M59" s="69" t="s">
        <v>51</v>
      </c>
      <c r="N59" s="35"/>
      <c r="O59" s="3">
        <f>O56</f>
        <v>1000</v>
      </c>
      <c r="P59" s="3">
        <f t="shared" si="0"/>
        <v>930</v>
      </c>
      <c r="Q59" s="3" t="str">
        <f t="shared" si="1"/>
        <v>N/A</v>
      </c>
      <c r="R59" s="3"/>
      <c r="S59" s="3">
        <f t="shared" si="2"/>
        <v>946</v>
      </c>
      <c r="T59" s="35" t="str">
        <f t="shared" si="3"/>
        <v>N/A</v>
      </c>
      <c r="U59" s="35" t="str">
        <f t="shared" si="4"/>
        <v>N/A</v>
      </c>
      <c r="V59" s="93"/>
      <c r="W59" s="94"/>
      <c r="X59" s="2">
        <f>0</f>
        <v>0</v>
      </c>
      <c r="Y59" s="2">
        <f>2</f>
        <v>2</v>
      </c>
      <c r="Z59" s="92" t="b">
        <f t="shared" si="5"/>
        <v>0</v>
      </c>
      <c r="AA59" s="93"/>
      <c r="AB59" s="93"/>
      <c r="AC59" s="93"/>
      <c r="AD59" s="20" t="str">
        <f t="shared" si="7"/>
        <v>applicable</v>
      </c>
      <c r="AE59" s="20"/>
      <c r="AF59" s="20"/>
      <c r="AG59" s="20" t="str">
        <f t="shared" si="8"/>
        <v>-</v>
      </c>
      <c r="AH59" s="72" t="str">
        <f t="shared" si="9"/>
        <v>N/A</v>
      </c>
      <c r="AI59" s="93" t="s">
        <v>211</v>
      </c>
      <c r="AJ59" s="93"/>
      <c r="AK59" s="93"/>
    </row>
    <row r="60" spans="1:37" hidden="1">
      <c r="A60" s="104">
        <v>43</v>
      </c>
      <c r="B60" s="70"/>
      <c r="C60" s="105" t="s">
        <v>155</v>
      </c>
      <c r="D60" s="40">
        <v>10448531</v>
      </c>
      <c r="E60" s="104">
        <v>920</v>
      </c>
      <c r="F60" s="70">
        <v>820</v>
      </c>
      <c r="G60" s="106"/>
      <c r="H60" s="104">
        <v>270</v>
      </c>
      <c r="I60" s="104">
        <v>185</v>
      </c>
      <c r="J60" s="107">
        <v>185</v>
      </c>
      <c r="K60" s="71" t="s">
        <v>152</v>
      </c>
      <c r="L60" s="70">
        <v>359</v>
      </c>
      <c r="M60" s="103" t="s">
        <v>153</v>
      </c>
      <c r="N60" s="35"/>
      <c r="O60" s="3">
        <f t="shared" si="0"/>
        <v>920</v>
      </c>
      <c r="P60" s="3">
        <f t="shared" si="0"/>
        <v>820</v>
      </c>
      <c r="Q60" s="3" t="str">
        <f t="shared" si="1"/>
        <v>N/A</v>
      </c>
      <c r="R60" s="35" t="s">
        <v>8</v>
      </c>
      <c r="S60" s="3">
        <f t="shared" si="2"/>
        <v>836</v>
      </c>
      <c r="T60" s="35" t="str">
        <f t="shared" si="3"/>
        <v>N/A</v>
      </c>
      <c r="U60" s="35" t="str">
        <f t="shared" si="4"/>
        <v>N/A</v>
      </c>
      <c r="V60" s="102">
        <v>20.6</v>
      </c>
      <c r="W60" s="54" t="s">
        <v>8</v>
      </c>
      <c r="X60" s="2">
        <f>0</f>
        <v>0</v>
      </c>
      <c r="Y60" s="2">
        <f>2</f>
        <v>2</v>
      </c>
      <c r="Z60" s="92" t="e">
        <f t="shared" si="5"/>
        <v>#VALUE!</v>
      </c>
      <c r="AA60" s="58" t="str">
        <f t="shared" ref="AA60:AA74" si="19">IF(R60="N/A","N/A",(0.5*P60/100-0.5*AVERAGE(Q60:R60)/100)*1.35)</f>
        <v>N/A</v>
      </c>
      <c r="AB60" s="27" t="str">
        <f t="shared" ref="AB60:AB74" si="20">IF(Q60="N/A","N/A",(0.5*P60/100-0.5*Q60/100)*1.35)</f>
        <v>N/A</v>
      </c>
      <c r="AC60" s="13" t="s">
        <v>8</v>
      </c>
      <c r="AD60" s="20" t="str">
        <f t="shared" si="7"/>
        <v>N/A</v>
      </c>
      <c r="AE60" s="20"/>
      <c r="AF60" s="20"/>
      <c r="AG60" s="20" t="str">
        <f t="shared" si="8"/>
        <v>-</v>
      </c>
      <c r="AH60" s="72" t="str">
        <f t="shared" si="9"/>
        <v>N/A</v>
      </c>
      <c r="AI60" s="13" t="s">
        <v>211</v>
      </c>
      <c r="AJ60" s="13" t="s">
        <v>15</v>
      </c>
      <c r="AK60" s="65" t="s">
        <v>45</v>
      </c>
    </row>
    <row r="61" spans="1:37" hidden="1">
      <c r="A61" s="104"/>
      <c r="B61" s="70"/>
      <c r="C61" s="105"/>
      <c r="D61" s="40">
        <v>10448539</v>
      </c>
      <c r="E61" s="104"/>
      <c r="F61" s="70">
        <v>870</v>
      </c>
      <c r="G61" s="106"/>
      <c r="H61" s="104"/>
      <c r="I61" s="104"/>
      <c r="J61" s="107"/>
      <c r="K61" s="71" t="s">
        <v>154</v>
      </c>
      <c r="L61" s="70">
        <v>309</v>
      </c>
      <c r="M61" s="103"/>
      <c r="N61" s="35"/>
      <c r="O61" s="3">
        <f>O60</f>
        <v>920</v>
      </c>
      <c r="P61" s="3">
        <f t="shared" si="0"/>
        <v>870</v>
      </c>
      <c r="Q61" s="3" t="str">
        <f t="shared" si="1"/>
        <v>N/A</v>
      </c>
      <c r="R61" s="35" t="s">
        <v>8</v>
      </c>
      <c r="S61" s="3">
        <f t="shared" si="2"/>
        <v>886</v>
      </c>
      <c r="T61" s="35" t="str">
        <f t="shared" si="3"/>
        <v>N/A</v>
      </c>
      <c r="U61" s="35" t="str">
        <f t="shared" si="4"/>
        <v>N/A</v>
      </c>
      <c r="V61" s="102"/>
      <c r="W61" s="54" t="s">
        <v>8</v>
      </c>
      <c r="X61" s="2">
        <f>0</f>
        <v>0</v>
      </c>
      <c r="Y61" s="2">
        <f>2</f>
        <v>2</v>
      </c>
      <c r="Z61" s="92" t="e">
        <f t="shared" si="5"/>
        <v>#VALUE!</v>
      </c>
      <c r="AA61" s="58" t="str">
        <f t="shared" si="19"/>
        <v>N/A</v>
      </c>
      <c r="AB61" s="27" t="str">
        <f t="shared" si="20"/>
        <v>N/A</v>
      </c>
      <c r="AC61" s="13" t="s">
        <v>8</v>
      </c>
      <c r="AD61" s="20" t="str">
        <f t="shared" si="7"/>
        <v>N/A</v>
      </c>
      <c r="AE61" s="20"/>
      <c r="AF61" s="20"/>
      <c r="AG61" s="20" t="str">
        <f t="shared" si="8"/>
        <v>-</v>
      </c>
      <c r="AH61" s="72" t="str">
        <f t="shared" si="9"/>
        <v>N/A</v>
      </c>
      <c r="AI61" s="13" t="s">
        <v>211</v>
      </c>
      <c r="AJ61" s="13" t="s">
        <v>15</v>
      </c>
      <c r="AK61" s="72" t="s">
        <v>45</v>
      </c>
    </row>
    <row r="62" spans="1:37" hidden="1">
      <c r="A62" s="104">
        <v>44</v>
      </c>
      <c r="B62" s="70"/>
      <c r="C62" s="105" t="s">
        <v>156</v>
      </c>
      <c r="D62" s="39" t="s">
        <v>157</v>
      </c>
      <c r="E62" s="104">
        <v>920</v>
      </c>
      <c r="F62" s="70">
        <v>870</v>
      </c>
      <c r="G62" s="106"/>
      <c r="H62" s="104">
        <v>270</v>
      </c>
      <c r="I62" s="104">
        <v>185</v>
      </c>
      <c r="J62" s="107">
        <v>185</v>
      </c>
      <c r="K62" s="71" t="s">
        <v>154</v>
      </c>
      <c r="L62" s="70">
        <v>312</v>
      </c>
      <c r="M62" s="103" t="s">
        <v>51</v>
      </c>
      <c r="N62" s="35"/>
      <c r="O62" s="3">
        <f t="shared" si="0"/>
        <v>920</v>
      </c>
      <c r="P62" s="3">
        <f t="shared" si="0"/>
        <v>870</v>
      </c>
      <c r="Q62" s="3" t="str">
        <f t="shared" si="1"/>
        <v>N/A</v>
      </c>
      <c r="R62" s="35" t="s">
        <v>8</v>
      </c>
      <c r="S62" s="3">
        <f t="shared" si="2"/>
        <v>886</v>
      </c>
      <c r="T62" s="35" t="str">
        <f t="shared" si="3"/>
        <v>N/A</v>
      </c>
      <c r="U62" s="35" t="str">
        <f t="shared" si="4"/>
        <v>N/A</v>
      </c>
      <c r="V62" s="102">
        <v>20.6</v>
      </c>
      <c r="W62" s="54" t="s">
        <v>8</v>
      </c>
      <c r="X62" s="2">
        <f>0</f>
        <v>0</v>
      </c>
      <c r="Y62" s="2">
        <f>2</f>
        <v>2</v>
      </c>
      <c r="Z62" s="92" t="e">
        <f t="shared" si="5"/>
        <v>#VALUE!</v>
      </c>
      <c r="AA62" s="58" t="str">
        <f t="shared" si="19"/>
        <v>N/A</v>
      </c>
      <c r="AB62" s="27" t="str">
        <f t="shared" si="20"/>
        <v>N/A</v>
      </c>
      <c r="AC62" s="13" t="s">
        <v>8</v>
      </c>
      <c r="AD62" s="20" t="str">
        <f t="shared" si="7"/>
        <v>N/A</v>
      </c>
      <c r="AE62" s="20"/>
      <c r="AF62" s="20"/>
      <c r="AG62" s="20" t="str">
        <f t="shared" si="8"/>
        <v>-</v>
      </c>
      <c r="AH62" s="72" t="str">
        <f t="shared" si="9"/>
        <v>N/A</v>
      </c>
      <c r="AI62" s="13" t="s">
        <v>211</v>
      </c>
      <c r="AJ62" s="13" t="s">
        <v>15</v>
      </c>
      <c r="AK62" s="72" t="s">
        <v>45</v>
      </c>
    </row>
    <row r="63" spans="1:37" hidden="1">
      <c r="A63" s="104"/>
      <c r="B63" s="70"/>
      <c r="C63" s="105"/>
      <c r="D63" s="40">
        <v>10448550</v>
      </c>
      <c r="E63" s="104"/>
      <c r="F63" s="70">
        <v>850</v>
      </c>
      <c r="G63" s="106"/>
      <c r="H63" s="104"/>
      <c r="I63" s="104"/>
      <c r="J63" s="107"/>
      <c r="K63" s="71" t="s">
        <v>76</v>
      </c>
      <c r="L63" s="70">
        <v>328</v>
      </c>
      <c r="M63" s="103"/>
      <c r="N63" s="35"/>
      <c r="O63" s="3">
        <f>O62</f>
        <v>920</v>
      </c>
      <c r="P63" s="3">
        <f t="shared" si="0"/>
        <v>850</v>
      </c>
      <c r="Q63" s="3" t="str">
        <f t="shared" si="1"/>
        <v>N/A</v>
      </c>
      <c r="R63" s="35" t="s">
        <v>8</v>
      </c>
      <c r="S63" s="3">
        <f t="shared" si="2"/>
        <v>866</v>
      </c>
      <c r="T63" s="35" t="str">
        <f t="shared" si="3"/>
        <v>N/A</v>
      </c>
      <c r="U63" s="35" t="str">
        <f t="shared" si="4"/>
        <v>N/A</v>
      </c>
      <c r="V63" s="102"/>
      <c r="W63" s="54" t="s">
        <v>8</v>
      </c>
      <c r="X63" s="2">
        <f>0</f>
        <v>0</v>
      </c>
      <c r="Y63" s="2">
        <f>2</f>
        <v>2</v>
      </c>
      <c r="Z63" s="92" t="e">
        <f t="shared" si="5"/>
        <v>#VALUE!</v>
      </c>
      <c r="AA63" s="58" t="str">
        <f t="shared" si="19"/>
        <v>N/A</v>
      </c>
      <c r="AB63" s="27" t="str">
        <f t="shared" si="20"/>
        <v>N/A</v>
      </c>
      <c r="AC63" s="13" t="s">
        <v>8</v>
      </c>
      <c r="AD63" s="20" t="str">
        <f t="shared" si="7"/>
        <v>N/A</v>
      </c>
      <c r="AE63" s="20"/>
      <c r="AF63" s="20"/>
      <c r="AG63" s="20" t="str">
        <f t="shared" si="8"/>
        <v>-</v>
      </c>
      <c r="AH63" s="72" t="str">
        <f t="shared" si="9"/>
        <v>N/A</v>
      </c>
      <c r="AI63" s="13" t="s">
        <v>211</v>
      </c>
      <c r="AJ63" s="13" t="s">
        <v>15</v>
      </c>
      <c r="AK63" s="72" t="s">
        <v>45</v>
      </c>
    </row>
    <row r="64" spans="1:37" hidden="1">
      <c r="A64" s="70">
        <v>45</v>
      </c>
      <c r="B64" s="70"/>
      <c r="C64" s="71" t="s">
        <v>158</v>
      </c>
      <c r="D64" s="39" t="s">
        <v>159</v>
      </c>
      <c r="E64" s="70">
        <v>920</v>
      </c>
      <c r="F64" s="70">
        <v>850</v>
      </c>
      <c r="G64" s="41">
        <v>800</v>
      </c>
      <c r="H64" s="70">
        <v>270</v>
      </c>
      <c r="I64" s="70">
        <v>185</v>
      </c>
      <c r="J64" s="70">
        <v>185</v>
      </c>
      <c r="K64" s="71" t="s">
        <v>10</v>
      </c>
      <c r="L64" s="72"/>
      <c r="M64" s="69" t="s">
        <v>160</v>
      </c>
      <c r="N64" s="35" t="s">
        <v>1</v>
      </c>
      <c r="O64" s="3">
        <f t="shared" si="0"/>
        <v>920</v>
      </c>
      <c r="P64" s="3">
        <f t="shared" si="0"/>
        <v>850</v>
      </c>
      <c r="Q64" s="3">
        <f t="shared" si="1"/>
        <v>800</v>
      </c>
      <c r="R64" s="3">
        <v>820</v>
      </c>
      <c r="S64" s="22">
        <f>P64+20</f>
        <v>870</v>
      </c>
      <c r="T64" s="35">
        <f t="shared" si="3"/>
        <v>25</v>
      </c>
      <c r="U64" s="35">
        <f t="shared" si="4"/>
        <v>35</v>
      </c>
      <c r="V64" s="75">
        <v>20.6</v>
      </c>
      <c r="W64" s="54">
        <v>16</v>
      </c>
      <c r="X64" s="2">
        <f>0</f>
        <v>0</v>
      </c>
      <c r="Y64" s="2">
        <f>2</f>
        <v>2</v>
      </c>
      <c r="Z64" s="92" t="b">
        <f t="shared" si="5"/>
        <v>0</v>
      </c>
      <c r="AA64" s="58">
        <f t="shared" si="19"/>
        <v>0.27000000000000024</v>
      </c>
      <c r="AB64" s="27">
        <f t="shared" si="20"/>
        <v>0.33750000000000002</v>
      </c>
      <c r="AC64" s="13" t="s">
        <v>8</v>
      </c>
      <c r="AD64" s="20" t="str">
        <f t="shared" si="7"/>
        <v>not applicable</v>
      </c>
      <c r="AE64" s="20"/>
      <c r="AF64" s="20"/>
      <c r="AG64" s="20" t="str">
        <f t="shared" si="8"/>
        <v>-</v>
      </c>
      <c r="AH64" s="72" t="str">
        <f t="shared" si="9"/>
        <v>no</v>
      </c>
      <c r="AI64" s="13" t="s">
        <v>211</v>
      </c>
      <c r="AJ64" s="13" t="s">
        <v>15</v>
      </c>
      <c r="AK64" s="72" t="s">
        <v>45</v>
      </c>
    </row>
    <row r="65" spans="1:37 16372:16379" ht="25.5">
      <c r="A65" s="70">
        <v>46</v>
      </c>
      <c r="B65" s="70"/>
      <c r="C65" s="70">
        <v>9054</v>
      </c>
      <c r="D65" s="39" t="s">
        <v>161</v>
      </c>
      <c r="E65" s="70">
        <v>920</v>
      </c>
      <c r="F65" s="70">
        <v>850</v>
      </c>
      <c r="G65" s="72"/>
      <c r="H65" s="72"/>
      <c r="I65" s="70">
        <v>200</v>
      </c>
      <c r="J65" s="70">
        <v>185</v>
      </c>
      <c r="K65" s="71" t="s">
        <v>76</v>
      </c>
      <c r="L65" s="72"/>
      <c r="M65" s="69" t="s">
        <v>51</v>
      </c>
      <c r="N65" s="35"/>
      <c r="O65" s="3">
        <f t="shared" si="0"/>
        <v>920</v>
      </c>
      <c r="P65" s="3">
        <f t="shared" si="0"/>
        <v>850</v>
      </c>
      <c r="Q65" s="3" t="str">
        <f t="shared" si="1"/>
        <v>N/A</v>
      </c>
      <c r="R65" s="35" t="s">
        <v>8</v>
      </c>
      <c r="S65" s="3">
        <f t="shared" si="2"/>
        <v>866</v>
      </c>
      <c r="T65" s="35" t="str">
        <f t="shared" si="3"/>
        <v>N/A</v>
      </c>
      <c r="U65" s="35" t="str">
        <f t="shared" si="4"/>
        <v>N/A</v>
      </c>
      <c r="V65" s="75">
        <v>22.5</v>
      </c>
      <c r="W65" s="54" t="s">
        <v>8</v>
      </c>
      <c r="X65" s="2">
        <f>0</f>
        <v>0</v>
      </c>
      <c r="Y65" s="2">
        <f>2</f>
        <v>2</v>
      </c>
      <c r="Z65" s="92" t="e">
        <f t="shared" si="5"/>
        <v>#VALUE!</v>
      </c>
      <c r="AA65" s="58" t="str">
        <f t="shared" si="19"/>
        <v>N/A</v>
      </c>
      <c r="AB65" s="27" t="str">
        <f t="shared" si="20"/>
        <v>N/A</v>
      </c>
      <c r="AC65" s="13" t="s">
        <v>8</v>
      </c>
      <c r="AD65" s="20" t="str">
        <f t="shared" si="7"/>
        <v>N/A</v>
      </c>
      <c r="AE65" s="20" t="s">
        <v>182</v>
      </c>
      <c r="AF65" s="20" t="s">
        <v>182</v>
      </c>
      <c r="AG65" s="20" t="str">
        <f t="shared" si="8"/>
        <v>-</v>
      </c>
      <c r="AH65" s="72" t="str">
        <f t="shared" si="9"/>
        <v>N/A</v>
      </c>
      <c r="AI65" s="72" t="s">
        <v>211</v>
      </c>
      <c r="AJ65" s="13" t="s">
        <v>14</v>
      </c>
      <c r="AK65" s="72" t="s">
        <v>215</v>
      </c>
    </row>
    <row r="66" spans="1:37 16372:16379" ht="25.5">
      <c r="A66" s="70">
        <v>47</v>
      </c>
      <c r="B66" s="70"/>
      <c r="C66" s="71" t="s">
        <v>162</v>
      </c>
      <c r="D66" s="39" t="s">
        <v>163</v>
      </c>
      <c r="E66" s="70">
        <v>920</v>
      </c>
      <c r="F66" s="70">
        <v>850</v>
      </c>
      <c r="G66" s="41">
        <v>820</v>
      </c>
      <c r="H66" s="72"/>
      <c r="I66" s="70">
        <v>200</v>
      </c>
      <c r="J66" s="70">
        <v>185</v>
      </c>
      <c r="K66" s="71" t="s">
        <v>76</v>
      </c>
      <c r="L66" s="70">
        <v>342</v>
      </c>
      <c r="M66" s="69" t="s">
        <v>160</v>
      </c>
      <c r="N66" s="35" t="s">
        <v>1</v>
      </c>
      <c r="O66" s="3">
        <f t="shared" si="0"/>
        <v>920</v>
      </c>
      <c r="P66" s="3">
        <f t="shared" si="0"/>
        <v>850</v>
      </c>
      <c r="Q66" s="3">
        <f t="shared" si="1"/>
        <v>820</v>
      </c>
      <c r="R66" s="3">
        <v>820</v>
      </c>
      <c r="S66" s="22">
        <f>P66+20</f>
        <v>870</v>
      </c>
      <c r="T66" s="35">
        <f t="shared" si="3"/>
        <v>15</v>
      </c>
      <c r="U66" s="35">
        <f t="shared" si="4"/>
        <v>25</v>
      </c>
      <c r="V66" s="75">
        <v>22.5</v>
      </c>
      <c r="W66" s="54">
        <v>17</v>
      </c>
      <c r="X66" s="2">
        <f>0</f>
        <v>0</v>
      </c>
      <c r="Y66" s="2">
        <f>2</f>
        <v>2</v>
      </c>
      <c r="Z66" s="92" t="b">
        <f t="shared" si="5"/>
        <v>0</v>
      </c>
      <c r="AA66" s="58">
        <f t="shared" si="19"/>
        <v>0.20250000000000049</v>
      </c>
      <c r="AB66" s="27">
        <f t="shared" si="20"/>
        <v>0.20250000000000049</v>
      </c>
      <c r="AC66" s="13" t="s">
        <v>13</v>
      </c>
      <c r="AD66" s="20" t="str">
        <f t="shared" si="7"/>
        <v>-</v>
      </c>
      <c r="AE66" s="20" t="s">
        <v>200</v>
      </c>
      <c r="AF66" s="20" t="s">
        <v>200</v>
      </c>
      <c r="AG66" s="20" t="str">
        <f t="shared" si="8"/>
        <v>-</v>
      </c>
      <c r="AH66" s="72" t="str">
        <f t="shared" si="9"/>
        <v>no</v>
      </c>
      <c r="AI66" s="72" t="s">
        <v>13</v>
      </c>
      <c r="AJ66" s="13" t="s">
        <v>14</v>
      </c>
      <c r="AK66" s="72" t="s">
        <v>214</v>
      </c>
    </row>
    <row r="67" spans="1:37 16372:16379">
      <c r="A67" s="70"/>
      <c r="B67" s="70" t="s">
        <v>1</v>
      </c>
      <c r="C67" s="71" t="s">
        <v>164</v>
      </c>
      <c r="D67" s="39"/>
      <c r="E67" s="70"/>
      <c r="F67" s="70"/>
      <c r="G67" s="41"/>
      <c r="H67" s="72"/>
      <c r="I67" s="70"/>
      <c r="J67" s="70"/>
      <c r="K67" s="71"/>
      <c r="L67" s="70"/>
      <c r="M67" s="69"/>
      <c r="N67" s="35"/>
      <c r="O67" s="3">
        <v>920</v>
      </c>
      <c r="P67" s="3">
        <v>850</v>
      </c>
      <c r="Q67" s="3">
        <v>820</v>
      </c>
      <c r="R67" s="3">
        <v>820</v>
      </c>
      <c r="S67" s="22"/>
      <c r="T67" s="35"/>
      <c r="U67" s="35"/>
      <c r="V67" s="75">
        <v>22.5</v>
      </c>
      <c r="W67" s="54">
        <v>17</v>
      </c>
      <c r="X67" s="2">
        <f>0</f>
        <v>0</v>
      </c>
      <c r="Y67" s="2">
        <f>2</f>
        <v>2</v>
      </c>
      <c r="Z67" s="92" t="b">
        <f t="shared" si="5"/>
        <v>0</v>
      </c>
      <c r="AA67" s="58">
        <f t="shared" si="19"/>
        <v>0.20250000000000049</v>
      </c>
      <c r="AB67" s="27">
        <f t="shared" si="20"/>
        <v>0.20250000000000049</v>
      </c>
      <c r="AC67" s="13" t="s">
        <v>42</v>
      </c>
      <c r="AD67" s="20" t="str">
        <f t="shared" si="7"/>
        <v>applicable</v>
      </c>
      <c r="AE67" s="20" t="s">
        <v>182</v>
      </c>
      <c r="AF67" s="20" t="s">
        <v>182</v>
      </c>
      <c r="AG67" s="20" t="str">
        <f t="shared" si="8"/>
        <v>not applicable</v>
      </c>
      <c r="AH67" s="72" t="str">
        <f t="shared" si="9"/>
        <v>no</v>
      </c>
      <c r="AI67" s="72" t="s">
        <v>13</v>
      </c>
      <c r="AJ67" s="13" t="s">
        <v>14</v>
      </c>
      <c r="AK67" s="72"/>
    </row>
    <row r="68" spans="1:37 16372:16379" ht="25.5" hidden="1">
      <c r="A68" s="70">
        <v>48</v>
      </c>
      <c r="B68" s="70"/>
      <c r="C68" s="70">
        <v>9056</v>
      </c>
      <c r="D68" s="39" t="s">
        <v>165</v>
      </c>
      <c r="E68" s="70">
        <v>920</v>
      </c>
      <c r="F68" s="70">
        <v>850</v>
      </c>
      <c r="G68" s="72"/>
      <c r="H68" s="72"/>
      <c r="I68" s="70">
        <v>188</v>
      </c>
      <c r="J68" s="70">
        <v>185</v>
      </c>
      <c r="K68" s="71" t="s">
        <v>76</v>
      </c>
      <c r="L68" s="70">
        <v>327</v>
      </c>
      <c r="M68" s="69" t="s">
        <v>51</v>
      </c>
      <c r="N68" s="35"/>
      <c r="O68" s="3">
        <f t="shared" si="0"/>
        <v>920</v>
      </c>
      <c r="P68" s="3">
        <f t="shared" si="0"/>
        <v>850</v>
      </c>
      <c r="Q68" s="3" t="str">
        <f t="shared" si="1"/>
        <v>N/A</v>
      </c>
      <c r="R68" s="35" t="s">
        <v>8</v>
      </c>
      <c r="S68" s="3">
        <f t="shared" si="2"/>
        <v>866</v>
      </c>
      <c r="T68" s="35" t="str">
        <f t="shared" si="3"/>
        <v>N/A</v>
      </c>
      <c r="U68" s="35" t="str">
        <f t="shared" si="4"/>
        <v>N/A</v>
      </c>
      <c r="V68" s="75">
        <v>20.6</v>
      </c>
      <c r="W68" s="54" t="s">
        <v>8</v>
      </c>
      <c r="X68" s="2">
        <f>0</f>
        <v>0</v>
      </c>
      <c r="Y68" s="2">
        <f>2</f>
        <v>2</v>
      </c>
      <c r="Z68" s="92" t="e">
        <f t="shared" ref="Z68:Z100" si="21">OR(
AND(($W$4+$X$4)&lt;=(W68+X68),(W68+X68)&lt;=($W$4+$Y$4)),
AND(($W$4+$X$4)&lt;=(W68+Y68),(W68+Y68)&lt;=($W$4+$Y$4)),
AND((W68+X68)&lt;($W$4+$X$4),($W$4+$Y$4)&lt;(W68+Y68)),
AND((W68+Y68)&lt;($W$4+$X$4),($W$4+$Y$4)&lt;(W68+X68))
)</f>
        <v>#VALUE!</v>
      </c>
      <c r="AA68" s="58" t="str">
        <f t="shared" si="19"/>
        <v>N/A</v>
      </c>
      <c r="AB68" s="27" t="str">
        <f t="shared" si="20"/>
        <v>N/A</v>
      </c>
      <c r="AC68" s="13" t="s">
        <v>8</v>
      </c>
      <c r="AD68" s="20" t="str">
        <f t="shared" ref="AD68:AD100" si="22">IF(
AND(AA68="N/A",AB68="N/A"),
"N/A",
IF(AC68="no","-",IF(OR(AA68&lt;0.23,AB68&lt;0.23),"applicable","not applicable"))
)</f>
        <v>N/A</v>
      </c>
      <c r="AE68" s="20"/>
      <c r="AF68" s="20"/>
      <c r="AG68" s="20" t="str">
        <f t="shared" ref="AG68:AG100" si="23">IF(
AC68="yes",
IF(Z68=FALSE,"not applicable","applicable"),
IF(AC68="partially",IF(Z68=FALSE,"not applicable","applicable"),"-")
)</f>
        <v>-</v>
      </c>
      <c r="AH68" s="72" t="str">
        <f t="shared" ref="AH68:AH100" si="24">IF(
AC68="no",
IF(AND(AC68="yes",AD68="applicable",AE68="applicable",AF68="applicable",AG68="applicable"),"yes","no"),
IF(AC68="yes",IF(AND(AC68="yes",AD68="applicable",AE68="applicable",AF68="applicable",AG68="applicable"),"yes","no"),IF(OR(AD68="not applicable",AE68="not applicable",AF68="not applicable",AG68="not applicable"),"no","N/A"))
)</f>
        <v>N/A</v>
      </c>
      <c r="AI68" s="13" t="s">
        <v>211</v>
      </c>
      <c r="AJ68" s="13" t="s">
        <v>16</v>
      </c>
      <c r="AK68" s="72" t="s">
        <v>45</v>
      </c>
    </row>
    <row r="69" spans="1:37 16372:16379" hidden="1">
      <c r="A69" s="70">
        <v>49</v>
      </c>
      <c r="B69" s="70"/>
      <c r="C69" s="71" t="s">
        <v>166</v>
      </c>
      <c r="D69" s="39" t="s">
        <v>2</v>
      </c>
      <c r="E69" s="70">
        <v>920</v>
      </c>
      <c r="F69" s="70">
        <v>850</v>
      </c>
      <c r="G69" s="41">
        <v>800</v>
      </c>
      <c r="H69" s="72"/>
      <c r="I69" s="70">
        <v>188</v>
      </c>
      <c r="J69" s="70">
        <v>185</v>
      </c>
      <c r="K69" s="71" t="s">
        <v>76</v>
      </c>
      <c r="L69" s="72"/>
      <c r="M69" s="69" t="s">
        <v>160</v>
      </c>
      <c r="N69" s="35" t="s">
        <v>1</v>
      </c>
      <c r="O69" s="3">
        <f t="shared" si="0"/>
        <v>920</v>
      </c>
      <c r="P69" s="3">
        <f t="shared" si="0"/>
        <v>850</v>
      </c>
      <c r="Q69" s="3">
        <f t="shared" si="1"/>
        <v>800</v>
      </c>
      <c r="R69" s="3">
        <v>820</v>
      </c>
      <c r="S69" s="22">
        <f>P69+20</f>
        <v>870</v>
      </c>
      <c r="T69" s="35">
        <f t="shared" si="3"/>
        <v>25</v>
      </c>
      <c r="U69" s="35">
        <f t="shared" si="4"/>
        <v>35</v>
      </c>
      <c r="V69" s="75">
        <v>20.6</v>
      </c>
      <c r="W69" s="54">
        <v>16</v>
      </c>
      <c r="X69" s="2">
        <f>0</f>
        <v>0</v>
      </c>
      <c r="Y69" s="2">
        <f>2</f>
        <v>2</v>
      </c>
      <c r="Z69" s="92" t="b">
        <f t="shared" si="21"/>
        <v>0</v>
      </c>
      <c r="AA69" s="58">
        <f t="shared" si="19"/>
        <v>0.27000000000000024</v>
      </c>
      <c r="AB69" s="27">
        <f t="shared" si="20"/>
        <v>0.33750000000000002</v>
      </c>
      <c r="AC69" s="13" t="s">
        <v>8</v>
      </c>
      <c r="AD69" s="20" t="str">
        <f t="shared" si="22"/>
        <v>not applicable</v>
      </c>
      <c r="AE69" s="20"/>
      <c r="AF69" s="20"/>
      <c r="AG69" s="20" t="str">
        <f t="shared" si="23"/>
        <v>-</v>
      </c>
      <c r="AH69" s="72" t="str">
        <f t="shared" si="24"/>
        <v>no</v>
      </c>
      <c r="AI69" s="13" t="s">
        <v>211</v>
      </c>
      <c r="AJ69" s="13" t="s">
        <v>15</v>
      </c>
      <c r="AK69" s="72" t="s">
        <v>45</v>
      </c>
    </row>
    <row r="70" spans="1:37 16372:16379" ht="25.5">
      <c r="A70" s="70">
        <v>50</v>
      </c>
      <c r="B70" s="70"/>
      <c r="C70" s="71" t="s">
        <v>167</v>
      </c>
      <c r="D70" s="40">
        <v>70761</v>
      </c>
      <c r="E70" s="70">
        <v>920</v>
      </c>
      <c r="F70" s="70">
        <v>830</v>
      </c>
      <c r="G70" s="41">
        <v>800</v>
      </c>
      <c r="H70" s="72"/>
      <c r="I70" s="70">
        <v>208</v>
      </c>
      <c r="J70" s="70">
        <v>185</v>
      </c>
      <c r="K70" s="71" t="s">
        <v>10</v>
      </c>
      <c r="L70" s="72"/>
      <c r="M70" s="69" t="s">
        <v>160</v>
      </c>
      <c r="N70" s="35" t="s">
        <v>1</v>
      </c>
      <c r="O70" s="3">
        <f t="shared" si="0"/>
        <v>920</v>
      </c>
      <c r="P70" s="3">
        <f t="shared" si="0"/>
        <v>830</v>
      </c>
      <c r="Q70" s="3">
        <f t="shared" si="1"/>
        <v>800</v>
      </c>
      <c r="R70" s="3">
        <v>800</v>
      </c>
      <c r="S70" s="22">
        <f>P70+20</f>
        <v>850</v>
      </c>
      <c r="T70" s="35">
        <f t="shared" si="3"/>
        <v>15</v>
      </c>
      <c r="U70" s="35">
        <f t="shared" si="4"/>
        <v>25</v>
      </c>
      <c r="V70" s="75">
        <v>25</v>
      </c>
      <c r="W70" s="54">
        <v>17</v>
      </c>
      <c r="X70" s="2">
        <f>0</f>
        <v>0</v>
      </c>
      <c r="Y70" s="2">
        <f>2</f>
        <v>2</v>
      </c>
      <c r="Z70" s="92" t="b">
        <f t="shared" si="21"/>
        <v>0</v>
      </c>
      <c r="AA70" s="58">
        <f t="shared" si="19"/>
        <v>0.20250000000000049</v>
      </c>
      <c r="AB70" s="27">
        <f t="shared" si="20"/>
        <v>0.20250000000000049</v>
      </c>
      <c r="AC70" s="13" t="s">
        <v>8</v>
      </c>
      <c r="AD70" s="20" t="str">
        <f t="shared" si="22"/>
        <v>applicable</v>
      </c>
      <c r="AE70" s="20" t="s">
        <v>182</v>
      </c>
      <c r="AF70" s="20" t="s">
        <v>182</v>
      </c>
      <c r="AG70" s="20" t="str">
        <f t="shared" si="23"/>
        <v>-</v>
      </c>
      <c r="AH70" s="72" t="str">
        <f t="shared" si="24"/>
        <v>N/A</v>
      </c>
      <c r="AI70" s="72" t="s">
        <v>211</v>
      </c>
      <c r="AJ70" s="13" t="s">
        <v>14</v>
      </c>
      <c r="AK70" s="72" t="s">
        <v>216</v>
      </c>
    </row>
    <row r="71" spans="1:37 16372:16379">
      <c r="A71" s="70"/>
      <c r="B71" s="70" t="s">
        <v>1</v>
      </c>
      <c r="C71" s="71" t="s">
        <v>168</v>
      </c>
      <c r="D71" s="40"/>
      <c r="E71" s="70"/>
      <c r="F71" s="70"/>
      <c r="G71" s="41"/>
      <c r="H71" s="72"/>
      <c r="I71" s="70"/>
      <c r="J71" s="70"/>
      <c r="K71" s="71"/>
      <c r="L71" s="72"/>
      <c r="M71" s="69"/>
      <c r="N71" s="35"/>
      <c r="O71" s="3">
        <v>920</v>
      </c>
      <c r="P71" s="3">
        <v>830</v>
      </c>
      <c r="Q71" s="3">
        <v>800</v>
      </c>
      <c r="R71" s="3">
        <v>800</v>
      </c>
      <c r="S71" s="22"/>
      <c r="T71" s="35"/>
      <c r="U71" s="35"/>
      <c r="V71" s="75">
        <v>25</v>
      </c>
      <c r="W71" s="54">
        <v>17</v>
      </c>
      <c r="X71" s="2">
        <f>0</f>
        <v>0</v>
      </c>
      <c r="Y71" s="2">
        <f>2</f>
        <v>2</v>
      </c>
      <c r="Z71" s="92" t="b">
        <f t="shared" si="21"/>
        <v>0</v>
      </c>
      <c r="AA71" s="58">
        <f t="shared" si="19"/>
        <v>0.20250000000000049</v>
      </c>
      <c r="AB71" s="27">
        <f t="shared" si="20"/>
        <v>0.20250000000000049</v>
      </c>
      <c r="AC71" s="13" t="s">
        <v>13</v>
      </c>
      <c r="AD71" s="20" t="str">
        <f t="shared" si="22"/>
        <v>-</v>
      </c>
      <c r="AE71" s="20" t="s">
        <v>182</v>
      </c>
      <c r="AF71" s="20" t="s">
        <v>182</v>
      </c>
      <c r="AG71" s="20" t="str">
        <f t="shared" si="23"/>
        <v>-</v>
      </c>
      <c r="AH71" s="72" t="str">
        <f t="shared" si="24"/>
        <v>no</v>
      </c>
      <c r="AI71" s="72" t="s">
        <v>13</v>
      </c>
      <c r="AJ71" s="13" t="s">
        <v>14</v>
      </c>
      <c r="AK71" s="72" t="s">
        <v>55</v>
      </c>
    </row>
    <row r="72" spans="1:37 16372:16379" ht="25.5">
      <c r="A72" s="70">
        <v>51</v>
      </c>
      <c r="B72" s="70"/>
      <c r="C72" s="71" t="s">
        <v>169</v>
      </c>
      <c r="D72" s="39" t="s">
        <v>170</v>
      </c>
      <c r="E72" s="70">
        <v>920</v>
      </c>
      <c r="F72" s="41">
        <v>830</v>
      </c>
      <c r="G72" s="41">
        <v>800</v>
      </c>
      <c r="H72" s="72"/>
      <c r="I72" s="70">
        <v>200</v>
      </c>
      <c r="J72" s="70">
        <v>185</v>
      </c>
      <c r="K72" s="71" t="s">
        <v>76</v>
      </c>
      <c r="L72" s="72"/>
      <c r="M72" s="69" t="s">
        <v>160</v>
      </c>
      <c r="N72" s="35" t="s">
        <v>1</v>
      </c>
      <c r="O72" s="3">
        <f t="shared" si="0"/>
        <v>920</v>
      </c>
      <c r="P72" s="3">
        <f t="shared" si="0"/>
        <v>830</v>
      </c>
      <c r="Q72" s="3">
        <f t="shared" si="1"/>
        <v>800</v>
      </c>
      <c r="R72" s="3">
        <v>800</v>
      </c>
      <c r="S72" s="22">
        <f>P72+20</f>
        <v>850</v>
      </c>
      <c r="T72" s="35">
        <f t="shared" si="3"/>
        <v>15</v>
      </c>
      <c r="U72" s="35">
        <f t="shared" si="4"/>
        <v>25</v>
      </c>
      <c r="V72" s="75">
        <v>22.5</v>
      </c>
      <c r="W72" s="54">
        <v>17</v>
      </c>
      <c r="X72" s="2">
        <f>0</f>
        <v>0</v>
      </c>
      <c r="Y72" s="2">
        <f>2</f>
        <v>2</v>
      </c>
      <c r="Z72" s="92" t="b">
        <f t="shared" si="21"/>
        <v>0</v>
      </c>
      <c r="AA72" s="58">
        <f t="shared" si="19"/>
        <v>0.20250000000000049</v>
      </c>
      <c r="AB72" s="27">
        <f t="shared" si="20"/>
        <v>0.20250000000000049</v>
      </c>
      <c r="AC72" s="13" t="s">
        <v>13</v>
      </c>
      <c r="AD72" s="20" t="str">
        <f t="shared" si="22"/>
        <v>-</v>
      </c>
      <c r="AE72" s="20" t="s">
        <v>182</v>
      </c>
      <c r="AF72" s="20" t="s">
        <v>182</v>
      </c>
      <c r="AG72" s="20" t="str">
        <f t="shared" si="23"/>
        <v>-</v>
      </c>
      <c r="AH72" s="72" t="str">
        <f t="shared" si="24"/>
        <v>no</v>
      </c>
      <c r="AI72" s="72" t="s">
        <v>13</v>
      </c>
      <c r="AJ72" s="13" t="s">
        <v>14</v>
      </c>
      <c r="AK72" s="72" t="s">
        <v>213</v>
      </c>
    </row>
    <row r="73" spans="1:37 16372:16379">
      <c r="A73" s="70"/>
      <c r="B73" s="70" t="s">
        <v>1</v>
      </c>
      <c r="C73" s="71" t="s">
        <v>171</v>
      </c>
      <c r="D73" s="39"/>
      <c r="E73" s="70"/>
      <c r="F73" s="41"/>
      <c r="G73" s="41"/>
      <c r="H73" s="72"/>
      <c r="I73" s="70"/>
      <c r="J73" s="70"/>
      <c r="K73" s="71"/>
      <c r="L73" s="72"/>
      <c r="M73" s="69"/>
      <c r="N73" s="35"/>
      <c r="O73" s="3">
        <v>920</v>
      </c>
      <c r="P73" s="3">
        <v>830</v>
      </c>
      <c r="Q73" s="3">
        <v>800</v>
      </c>
      <c r="R73" s="3">
        <v>800</v>
      </c>
      <c r="S73" s="22"/>
      <c r="T73" s="35"/>
      <c r="U73" s="35"/>
      <c r="V73" s="75">
        <v>22.5</v>
      </c>
      <c r="W73" s="54">
        <v>17</v>
      </c>
      <c r="X73" s="2">
        <f>0</f>
        <v>0</v>
      </c>
      <c r="Y73" s="2">
        <f>2</f>
        <v>2</v>
      </c>
      <c r="Z73" s="92" t="b">
        <f t="shared" si="21"/>
        <v>0</v>
      </c>
      <c r="AA73" s="58">
        <f t="shared" si="19"/>
        <v>0.20250000000000049</v>
      </c>
      <c r="AB73" s="27">
        <f t="shared" si="20"/>
        <v>0.20250000000000049</v>
      </c>
      <c r="AC73" s="13" t="s">
        <v>13</v>
      </c>
      <c r="AD73" s="20" t="str">
        <f t="shared" si="22"/>
        <v>-</v>
      </c>
      <c r="AE73" s="20" t="s">
        <v>182</v>
      </c>
      <c r="AF73" s="20" t="s">
        <v>182</v>
      </c>
      <c r="AG73" s="20" t="str">
        <f t="shared" si="23"/>
        <v>-</v>
      </c>
      <c r="AH73" s="72" t="str">
        <f t="shared" si="24"/>
        <v>no</v>
      </c>
      <c r="AI73" s="72" t="s">
        <v>13</v>
      </c>
      <c r="AJ73" s="13" t="s">
        <v>14</v>
      </c>
      <c r="AK73" s="72" t="s">
        <v>55</v>
      </c>
    </row>
    <row r="74" spans="1:37 16372:16379" hidden="1">
      <c r="A74" s="70">
        <v>52</v>
      </c>
      <c r="B74" s="70"/>
      <c r="C74" s="71" t="s">
        <v>172</v>
      </c>
      <c r="D74" s="39" t="s">
        <v>173</v>
      </c>
      <c r="E74" s="70">
        <v>920</v>
      </c>
      <c r="F74" s="70">
        <v>850</v>
      </c>
      <c r="G74" s="41">
        <v>800</v>
      </c>
      <c r="H74" s="72"/>
      <c r="I74" s="70">
        <v>195</v>
      </c>
      <c r="J74" s="70">
        <v>185</v>
      </c>
      <c r="K74" s="71" t="s">
        <v>10</v>
      </c>
      <c r="L74" s="72"/>
      <c r="M74" s="69" t="s">
        <v>160</v>
      </c>
      <c r="N74" s="35" t="s">
        <v>1</v>
      </c>
      <c r="O74" s="3">
        <f t="shared" si="0"/>
        <v>920</v>
      </c>
      <c r="P74" s="3">
        <f t="shared" si="0"/>
        <v>850</v>
      </c>
      <c r="Q74" s="3">
        <f t="shared" si="1"/>
        <v>800</v>
      </c>
      <c r="R74" s="3">
        <v>820</v>
      </c>
      <c r="S74" s="22">
        <f>P74+20</f>
        <v>870</v>
      </c>
      <c r="T74" s="35">
        <f t="shared" si="3"/>
        <v>25</v>
      </c>
      <c r="U74" s="35">
        <f t="shared" si="4"/>
        <v>35</v>
      </c>
      <c r="V74" s="75">
        <v>20.6</v>
      </c>
      <c r="W74" s="54">
        <v>16</v>
      </c>
      <c r="X74" s="2">
        <f>0</f>
        <v>0</v>
      </c>
      <c r="Y74" s="2">
        <f>2</f>
        <v>2</v>
      </c>
      <c r="Z74" s="92" t="b">
        <f t="shared" si="21"/>
        <v>0</v>
      </c>
      <c r="AA74" s="58">
        <f t="shared" si="19"/>
        <v>0.27000000000000024</v>
      </c>
      <c r="AB74" s="27">
        <f t="shared" si="20"/>
        <v>0.33750000000000002</v>
      </c>
      <c r="AC74" s="13" t="s">
        <v>8</v>
      </c>
      <c r="AD74" s="20" t="str">
        <f t="shared" si="22"/>
        <v>not applicable</v>
      </c>
      <c r="AE74" s="20"/>
      <c r="AF74" s="20"/>
      <c r="AG74" s="20" t="str">
        <f t="shared" si="23"/>
        <v>-</v>
      </c>
      <c r="AH74" s="72" t="str">
        <f t="shared" si="24"/>
        <v>no</v>
      </c>
      <c r="AI74" s="13" t="s">
        <v>211</v>
      </c>
      <c r="AJ74" s="13" t="s">
        <v>15</v>
      </c>
      <c r="AK74" s="72" t="s">
        <v>45</v>
      </c>
    </row>
    <row r="75" spans="1:37 16372:16379" hidden="1">
      <c r="A75" s="70">
        <v>53</v>
      </c>
      <c r="B75" s="70"/>
      <c r="C75" s="71" t="s">
        <v>174</v>
      </c>
      <c r="D75" s="39" t="s">
        <v>175</v>
      </c>
      <c r="E75" s="70">
        <v>730</v>
      </c>
      <c r="F75" s="41">
        <v>671</v>
      </c>
      <c r="G75" s="70">
        <v>622</v>
      </c>
      <c r="H75" s="70">
        <v>255</v>
      </c>
      <c r="I75" s="70">
        <v>185</v>
      </c>
      <c r="J75" s="70">
        <v>185</v>
      </c>
      <c r="K75" s="71" t="s">
        <v>10</v>
      </c>
      <c r="L75" s="70">
        <v>243</v>
      </c>
      <c r="M75" s="74"/>
      <c r="N75" s="2" t="s">
        <v>1</v>
      </c>
      <c r="O75" s="3">
        <f t="shared" si="0"/>
        <v>730</v>
      </c>
      <c r="P75" s="3">
        <f t="shared" si="0"/>
        <v>671</v>
      </c>
      <c r="Q75" s="3">
        <f t="shared" si="1"/>
        <v>622</v>
      </c>
      <c r="R75" s="3"/>
      <c r="S75" s="3">
        <f t="shared" si="2"/>
        <v>687</v>
      </c>
      <c r="T75" s="35">
        <f t="shared" si="3"/>
        <v>24.5</v>
      </c>
      <c r="U75" s="35">
        <f t="shared" si="4"/>
        <v>32.5</v>
      </c>
      <c r="V75" s="93"/>
      <c r="W75" s="94"/>
      <c r="X75" s="2">
        <f>0</f>
        <v>0</v>
      </c>
      <c r="Y75" s="2">
        <f>2</f>
        <v>2</v>
      </c>
      <c r="Z75" s="92" t="b">
        <f t="shared" si="21"/>
        <v>0</v>
      </c>
      <c r="AA75" s="93"/>
      <c r="AB75" s="93"/>
      <c r="AC75" s="93"/>
      <c r="AD75" s="20" t="str">
        <f t="shared" si="22"/>
        <v>applicable</v>
      </c>
      <c r="AE75" s="20"/>
      <c r="AF75" s="20"/>
      <c r="AG75" s="20" t="str">
        <f t="shared" si="23"/>
        <v>-</v>
      </c>
      <c r="AH75" s="72" t="str">
        <f t="shared" si="24"/>
        <v>N/A</v>
      </c>
      <c r="AI75" s="93" t="s">
        <v>211</v>
      </c>
      <c r="AJ75" s="93"/>
      <c r="AK75" s="93"/>
    </row>
    <row r="76" spans="1:37 16372:16379" hidden="1">
      <c r="A76" s="70">
        <v>54</v>
      </c>
      <c r="B76" s="70"/>
      <c r="C76" s="71" t="s">
        <v>176</v>
      </c>
      <c r="D76" s="73">
        <v>98251</v>
      </c>
      <c r="E76" s="70">
        <v>850</v>
      </c>
      <c r="F76" s="70">
        <v>745</v>
      </c>
      <c r="G76" s="70">
        <v>676</v>
      </c>
      <c r="H76" s="70">
        <v>250</v>
      </c>
      <c r="I76" s="70">
        <v>185</v>
      </c>
      <c r="J76" s="70">
        <v>188</v>
      </c>
      <c r="K76" s="71" t="s">
        <v>10</v>
      </c>
      <c r="L76" s="72"/>
      <c r="M76" s="74"/>
      <c r="N76" s="35"/>
      <c r="O76" s="3">
        <f t="shared" ref="O76:P87" si="25">E76</f>
        <v>850</v>
      </c>
      <c r="P76" s="3">
        <f t="shared" si="25"/>
        <v>745</v>
      </c>
      <c r="Q76" s="3">
        <f t="shared" ref="Q76:Q91" si="26">IF(G76="","N/A",G76)</f>
        <v>676</v>
      </c>
      <c r="R76" s="3"/>
      <c r="S76" s="3">
        <f t="shared" ref="S76:S87" si="27">P76+16</f>
        <v>761</v>
      </c>
      <c r="T76" s="35">
        <f t="shared" ref="T76:T87" si="28">IF(Q76="N/A","N/A",0.5*(P76-Q76))</f>
        <v>34.5</v>
      </c>
      <c r="U76" s="35">
        <f t="shared" ref="U76:U87" si="29">IF(Q76="N/A","N/A",0.5*(S76-Q76))</f>
        <v>42.5</v>
      </c>
      <c r="V76" s="93"/>
      <c r="W76" s="94"/>
      <c r="X76" s="2">
        <f>0</f>
        <v>0</v>
      </c>
      <c r="Y76" s="2">
        <f>2</f>
        <v>2</v>
      </c>
      <c r="Z76" s="92" t="b">
        <f t="shared" si="21"/>
        <v>0</v>
      </c>
      <c r="AA76" s="93"/>
      <c r="AB76" s="93"/>
      <c r="AC76" s="93"/>
      <c r="AD76" s="20" t="str">
        <f t="shared" si="22"/>
        <v>applicable</v>
      </c>
      <c r="AE76" s="20"/>
      <c r="AF76" s="20"/>
      <c r="AG76" s="20" t="str">
        <f t="shared" si="23"/>
        <v>-</v>
      </c>
      <c r="AH76" s="72" t="str">
        <f t="shared" si="24"/>
        <v>N/A</v>
      </c>
      <c r="AI76" s="93" t="s">
        <v>211</v>
      </c>
      <c r="AJ76" s="93"/>
      <c r="AK76" s="93"/>
    </row>
    <row r="77" spans="1:37 16372:16379" hidden="1">
      <c r="A77" s="70">
        <v>55</v>
      </c>
      <c r="B77" s="70"/>
      <c r="C77" s="71" t="s">
        <v>177</v>
      </c>
      <c r="D77" s="73">
        <v>103945</v>
      </c>
      <c r="E77" s="70">
        <v>760</v>
      </c>
      <c r="F77" s="70">
        <v>695</v>
      </c>
      <c r="G77" s="70">
        <v>660</v>
      </c>
      <c r="H77" s="70">
        <v>250</v>
      </c>
      <c r="I77" s="70">
        <v>185</v>
      </c>
      <c r="J77" s="70">
        <v>190</v>
      </c>
      <c r="K77" s="71" t="s">
        <v>10</v>
      </c>
      <c r="L77" s="70">
        <v>275</v>
      </c>
      <c r="M77" s="74"/>
      <c r="N77" s="35"/>
      <c r="O77" s="3">
        <f t="shared" si="25"/>
        <v>760</v>
      </c>
      <c r="P77" s="3">
        <f t="shared" si="25"/>
        <v>695</v>
      </c>
      <c r="Q77" s="3">
        <f t="shared" si="26"/>
        <v>660</v>
      </c>
      <c r="R77" s="3"/>
      <c r="S77" s="3">
        <f t="shared" si="27"/>
        <v>711</v>
      </c>
      <c r="T77" s="35">
        <f t="shared" si="28"/>
        <v>17.5</v>
      </c>
      <c r="U77" s="35">
        <f t="shared" si="29"/>
        <v>25.5</v>
      </c>
      <c r="V77" s="93"/>
      <c r="W77" s="94"/>
      <c r="X77" s="2">
        <f>0</f>
        <v>0</v>
      </c>
      <c r="Y77" s="2">
        <f>2</f>
        <v>2</v>
      </c>
      <c r="Z77" s="92" t="b">
        <f t="shared" si="21"/>
        <v>0</v>
      </c>
      <c r="AA77" s="93"/>
      <c r="AB77" s="93"/>
      <c r="AC77" s="93"/>
      <c r="AD77" s="20" t="str">
        <f t="shared" si="22"/>
        <v>applicable</v>
      </c>
      <c r="AE77" s="20"/>
      <c r="AF77" s="20"/>
      <c r="AG77" s="20" t="str">
        <f t="shared" si="23"/>
        <v>-</v>
      </c>
      <c r="AH77" s="72" t="str">
        <f t="shared" si="24"/>
        <v>N/A</v>
      </c>
      <c r="AI77" s="93" t="s">
        <v>211</v>
      </c>
      <c r="AJ77" s="93"/>
      <c r="AK77" s="93"/>
    </row>
    <row r="78" spans="1:37 16372:16379" hidden="1">
      <c r="A78" s="70">
        <v>56</v>
      </c>
      <c r="B78" s="70"/>
      <c r="C78" s="71" t="s">
        <v>178</v>
      </c>
      <c r="D78" s="73">
        <v>102695</v>
      </c>
      <c r="E78" s="70">
        <v>840</v>
      </c>
      <c r="F78" s="41">
        <v>790</v>
      </c>
      <c r="G78" s="41">
        <v>770</v>
      </c>
      <c r="H78" s="70">
        <v>250</v>
      </c>
      <c r="I78" s="70">
        <v>185</v>
      </c>
      <c r="J78" s="70">
        <v>170</v>
      </c>
      <c r="K78" s="71" t="s">
        <v>10</v>
      </c>
      <c r="L78" s="70">
        <v>276</v>
      </c>
      <c r="M78" s="74"/>
      <c r="N78" s="35"/>
      <c r="O78" s="3">
        <f t="shared" si="25"/>
        <v>840</v>
      </c>
      <c r="P78" s="3">
        <f t="shared" si="25"/>
        <v>790</v>
      </c>
      <c r="Q78" s="3">
        <f t="shared" si="26"/>
        <v>770</v>
      </c>
      <c r="R78" s="3"/>
      <c r="S78" s="3">
        <f t="shared" si="27"/>
        <v>806</v>
      </c>
      <c r="T78" s="35">
        <f t="shared" si="28"/>
        <v>10</v>
      </c>
      <c r="U78" s="35">
        <f t="shared" si="29"/>
        <v>18</v>
      </c>
      <c r="V78" s="93"/>
      <c r="W78" s="94"/>
      <c r="X78" s="2">
        <f>0</f>
        <v>0</v>
      </c>
      <c r="Y78" s="2">
        <f>2</f>
        <v>2</v>
      </c>
      <c r="Z78" s="92" t="b">
        <f t="shared" si="21"/>
        <v>0</v>
      </c>
      <c r="AA78" s="93"/>
      <c r="AB78" s="93"/>
      <c r="AC78" s="93"/>
      <c r="AD78" s="20" t="str">
        <f t="shared" si="22"/>
        <v>applicable</v>
      </c>
      <c r="AE78" s="20"/>
      <c r="AF78" s="20"/>
      <c r="AG78" s="20" t="str">
        <f t="shared" si="23"/>
        <v>-</v>
      </c>
      <c r="AH78" s="72" t="str">
        <f t="shared" si="24"/>
        <v>N/A</v>
      </c>
      <c r="AI78" s="93" t="s">
        <v>211</v>
      </c>
      <c r="AJ78" s="93"/>
      <c r="AK78" s="93"/>
    </row>
    <row r="79" spans="1:37 16372:16379" hidden="1">
      <c r="A79" s="70">
        <v>57</v>
      </c>
      <c r="B79" s="70"/>
      <c r="C79" s="71" t="s">
        <v>179</v>
      </c>
      <c r="D79" s="39" t="s">
        <v>180</v>
      </c>
      <c r="E79" s="70">
        <v>840</v>
      </c>
      <c r="F79" s="70">
        <v>770</v>
      </c>
      <c r="G79" s="70">
        <v>740</v>
      </c>
      <c r="H79" s="70">
        <v>250</v>
      </c>
      <c r="I79" s="70">
        <v>185</v>
      </c>
      <c r="J79" s="70">
        <v>193</v>
      </c>
      <c r="K79" s="71" t="s">
        <v>10</v>
      </c>
      <c r="L79" s="72"/>
      <c r="M79" s="74"/>
      <c r="N79" s="35"/>
      <c r="O79" s="3">
        <f t="shared" si="25"/>
        <v>840</v>
      </c>
      <c r="P79" s="3">
        <f t="shared" si="25"/>
        <v>770</v>
      </c>
      <c r="Q79" s="3">
        <f t="shared" si="26"/>
        <v>740</v>
      </c>
      <c r="R79" s="3"/>
      <c r="S79" s="3">
        <f t="shared" si="27"/>
        <v>786</v>
      </c>
      <c r="T79" s="35">
        <f t="shared" si="28"/>
        <v>15</v>
      </c>
      <c r="U79" s="35">
        <f t="shared" si="29"/>
        <v>23</v>
      </c>
      <c r="V79" s="93"/>
      <c r="W79" s="94"/>
      <c r="X79" s="2">
        <f>0</f>
        <v>0</v>
      </c>
      <c r="Y79" s="2">
        <f>2</f>
        <v>2</v>
      </c>
      <c r="Z79" s="92" t="b">
        <f t="shared" si="21"/>
        <v>0</v>
      </c>
      <c r="AA79" s="93"/>
      <c r="AB79" s="93"/>
      <c r="AC79" s="93"/>
      <c r="AD79" s="20" t="str">
        <f t="shared" si="22"/>
        <v>applicable</v>
      </c>
      <c r="AE79" s="20"/>
      <c r="AF79" s="20"/>
      <c r="AG79" s="20" t="str">
        <f t="shared" si="23"/>
        <v>-</v>
      </c>
      <c r="AH79" s="72" t="str">
        <f t="shared" si="24"/>
        <v>N/A</v>
      </c>
      <c r="AI79" s="93" t="s">
        <v>211</v>
      </c>
      <c r="AJ79" s="93"/>
      <c r="AK79" s="93"/>
    </row>
    <row r="80" spans="1:37 16372:16379" hidden="1">
      <c r="A80" s="70"/>
      <c r="B80" s="70" t="s">
        <v>1</v>
      </c>
      <c r="C80" s="71" t="s">
        <v>56</v>
      </c>
      <c r="D80" s="39"/>
      <c r="E80" s="3"/>
      <c r="F80" s="3"/>
      <c r="G80" s="3"/>
      <c r="H80" s="3"/>
      <c r="I80" s="35"/>
      <c r="J80" s="35"/>
      <c r="K80" s="10"/>
      <c r="L80" s="9"/>
      <c r="M80" s="13"/>
      <c r="N80" s="13"/>
      <c r="O80" s="3">
        <v>920</v>
      </c>
      <c r="P80" s="3">
        <v>850</v>
      </c>
      <c r="Q80" s="3">
        <v>820</v>
      </c>
      <c r="R80" s="3">
        <v>820</v>
      </c>
      <c r="S80" s="35"/>
      <c r="T80" s="35"/>
      <c r="U80" s="3"/>
      <c r="V80" s="75">
        <v>20.6</v>
      </c>
      <c r="W80" s="78">
        <v>17</v>
      </c>
      <c r="X80" s="2">
        <f>0</f>
        <v>0</v>
      </c>
      <c r="Y80" s="2">
        <f>2</f>
        <v>2</v>
      </c>
      <c r="Z80" s="92" t="b">
        <f t="shared" si="21"/>
        <v>0</v>
      </c>
      <c r="AA80" s="58">
        <f t="shared" ref="AA80:AA100" si="30">IF(R80="N/A","N/A",(0.5*P80/100-0.5*AVERAGE(Q80:R80)/100)*1.35)</f>
        <v>0.20250000000000049</v>
      </c>
      <c r="AB80" s="27">
        <f t="shared" ref="AB80:AB82" si="31">IF(Q80="N/A","N/A",(0.5*P80/100-0.5*Q80/100)*1.35)</f>
        <v>0.20250000000000049</v>
      </c>
      <c r="AC80" s="13" t="s">
        <v>42</v>
      </c>
      <c r="AD80" s="20" t="str">
        <f t="shared" si="22"/>
        <v>applicable</v>
      </c>
      <c r="AE80" s="20"/>
      <c r="AF80" s="20"/>
      <c r="AG80" s="20" t="str">
        <f t="shared" si="23"/>
        <v>not applicable</v>
      </c>
      <c r="AH80" s="72" t="str">
        <f t="shared" si="24"/>
        <v>no</v>
      </c>
      <c r="AI80" s="13" t="s">
        <v>211</v>
      </c>
      <c r="AJ80" s="13" t="s">
        <v>15</v>
      </c>
      <c r="AK80" s="72" t="s">
        <v>57</v>
      </c>
      <c r="XER80" s="33"/>
      <c r="XES80" s="33"/>
      <c r="XET80" s="36"/>
      <c r="XEU80" s="12"/>
      <c r="XEV80" s="3"/>
      <c r="XEW80" s="3"/>
      <c r="XEX80" s="3"/>
      <c r="XEY80" s="3"/>
    </row>
    <row r="81" spans="1:37 16361:16381" hidden="1">
      <c r="A81" s="70">
        <v>58</v>
      </c>
      <c r="B81" s="70"/>
      <c r="C81" s="71" t="s">
        <v>181</v>
      </c>
      <c r="D81" s="73">
        <v>98252</v>
      </c>
      <c r="E81" s="70">
        <v>920</v>
      </c>
      <c r="F81" s="70">
        <v>854</v>
      </c>
      <c r="G81" s="70">
        <v>820</v>
      </c>
      <c r="H81" s="70">
        <v>250</v>
      </c>
      <c r="I81" s="70">
        <v>185</v>
      </c>
      <c r="J81" s="70">
        <v>188</v>
      </c>
      <c r="K81" s="71" t="s">
        <v>10</v>
      </c>
      <c r="L81" s="71" t="s">
        <v>182</v>
      </c>
      <c r="M81" s="74"/>
      <c r="N81" s="35"/>
      <c r="O81" s="3">
        <f t="shared" si="25"/>
        <v>920</v>
      </c>
      <c r="P81" s="3">
        <f t="shared" si="25"/>
        <v>854</v>
      </c>
      <c r="Q81" s="3">
        <f t="shared" si="26"/>
        <v>820</v>
      </c>
      <c r="R81" s="3">
        <v>820</v>
      </c>
      <c r="S81" s="3">
        <f t="shared" si="27"/>
        <v>870</v>
      </c>
      <c r="T81" s="35">
        <f t="shared" si="28"/>
        <v>17</v>
      </c>
      <c r="U81" s="35">
        <f t="shared" si="29"/>
        <v>25</v>
      </c>
      <c r="V81" s="75">
        <v>20</v>
      </c>
      <c r="W81" s="54">
        <v>19</v>
      </c>
      <c r="X81" s="2">
        <f>0</f>
        <v>0</v>
      </c>
      <c r="Y81" s="2">
        <f>2</f>
        <v>2</v>
      </c>
      <c r="Z81" s="92" t="b">
        <f t="shared" si="21"/>
        <v>1</v>
      </c>
      <c r="AA81" s="58">
        <f t="shared" si="30"/>
        <v>0.22949999999999993</v>
      </c>
      <c r="AB81" s="27">
        <f t="shared" si="31"/>
        <v>0.22949999999999993</v>
      </c>
      <c r="AC81" s="13" t="s">
        <v>8</v>
      </c>
      <c r="AD81" s="20" t="str">
        <f t="shared" si="22"/>
        <v>applicable</v>
      </c>
      <c r="AE81" s="20"/>
      <c r="AF81" s="20"/>
      <c r="AG81" s="20" t="str">
        <f t="shared" si="23"/>
        <v>-</v>
      </c>
      <c r="AH81" s="72" t="str">
        <f t="shared" si="24"/>
        <v>N/A</v>
      </c>
      <c r="AI81" s="13" t="s">
        <v>211</v>
      </c>
      <c r="AJ81" s="13" t="s">
        <v>15</v>
      </c>
      <c r="AK81" s="72" t="s">
        <v>45</v>
      </c>
    </row>
    <row r="82" spans="1:37 16361:16381">
      <c r="A82" s="70">
        <v>59</v>
      </c>
      <c r="B82" s="70"/>
      <c r="C82" s="71" t="s">
        <v>183</v>
      </c>
      <c r="D82" s="73">
        <v>103123</v>
      </c>
      <c r="E82" s="70">
        <v>920</v>
      </c>
      <c r="F82" s="70">
        <v>854</v>
      </c>
      <c r="G82" s="70">
        <v>820</v>
      </c>
      <c r="H82" s="70">
        <v>250</v>
      </c>
      <c r="I82" s="70">
        <v>200</v>
      </c>
      <c r="J82" s="70">
        <v>185</v>
      </c>
      <c r="K82" s="71" t="s">
        <v>10</v>
      </c>
      <c r="L82" s="71" t="s">
        <v>182</v>
      </c>
      <c r="M82" s="74"/>
      <c r="N82" s="35"/>
      <c r="O82" s="3">
        <f t="shared" si="25"/>
        <v>920</v>
      </c>
      <c r="P82" s="3">
        <f t="shared" si="25"/>
        <v>854</v>
      </c>
      <c r="Q82" s="3">
        <f t="shared" si="26"/>
        <v>820</v>
      </c>
      <c r="R82" s="3">
        <v>820</v>
      </c>
      <c r="S82" s="3">
        <f t="shared" si="27"/>
        <v>870</v>
      </c>
      <c r="T82" s="35">
        <f t="shared" si="28"/>
        <v>17</v>
      </c>
      <c r="U82" s="35">
        <f t="shared" si="29"/>
        <v>25</v>
      </c>
      <c r="V82" s="75">
        <v>22.5</v>
      </c>
      <c r="W82" s="54">
        <v>22</v>
      </c>
      <c r="X82" s="2">
        <f>0</f>
        <v>0</v>
      </c>
      <c r="Y82" s="2">
        <f>2</f>
        <v>2</v>
      </c>
      <c r="Z82" s="92" t="b">
        <f t="shared" si="21"/>
        <v>1</v>
      </c>
      <c r="AA82" s="58">
        <f t="shared" si="30"/>
        <v>0.22949999999999993</v>
      </c>
      <c r="AB82" s="27">
        <f t="shared" si="31"/>
        <v>0.22949999999999993</v>
      </c>
      <c r="AC82" s="13" t="s">
        <v>13</v>
      </c>
      <c r="AD82" s="20" t="str">
        <f t="shared" si="22"/>
        <v>-</v>
      </c>
      <c r="AE82" s="20" t="s">
        <v>182</v>
      </c>
      <c r="AF82" s="20" t="s">
        <v>182</v>
      </c>
      <c r="AG82" s="20" t="str">
        <f t="shared" si="23"/>
        <v>-</v>
      </c>
      <c r="AH82" s="72" t="str">
        <f t="shared" si="24"/>
        <v>no</v>
      </c>
      <c r="AI82" s="72" t="s">
        <v>13</v>
      </c>
      <c r="AJ82" s="13" t="s">
        <v>15</v>
      </c>
      <c r="AK82" s="72"/>
    </row>
    <row r="83" spans="1:37 16361:16381" hidden="1">
      <c r="A83" s="70">
        <v>60</v>
      </c>
      <c r="B83" s="70"/>
      <c r="C83" s="70">
        <v>28501</v>
      </c>
      <c r="D83" s="40">
        <v>10448549</v>
      </c>
      <c r="E83" s="70">
        <v>840</v>
      </c>
      <c r="F83" s="70">
        <v>770</v>
      </c>
      <c r="G83" s="70">
        <v>740</v>
      </c>
      <c r="H83" s="70">
        <v>250</v>
      </c>
      <c r="I83" s="70">
        <v>188</v>
      </c>
      <c r="J83" s="70">
        <v>185</v>
      </c>
      <c r="K83" s="71" t="s">
        <v>10</v>
      </c>
      <c r="L83" s="70">
        <v>293</v>
      </c>
      <c r="M83" s="74"/>
      <c r="N83" s="35"/>
      <c r="O83" s="3">
        <f t="shared" si="25"/>
        <v>840</v>
      </c>
      <c r="P83" s="3">
        <f t="shared" si="25"/>
        <v>770</v>
      </c>
      <c r="Q83" s="3">
        <f t="shared" si="26"/>
        <v>740</v>
      </c>
      <c r="R83" s="3"/>
      <c r="S83" s="3">
        <f t="shared" si="27"/>
        <v>786</v>
      </c>
      <c r="T83" s="35">
        <f t="shared" si="28"/>
        <v>15</v>
      </c>
      <c r="U83" s="35">
        <f t="shared" si="29"/>
        <v>23</v>
      </c>
      <c r="V83" s="93"/>
      <c r="W83" s="94"/>
      <c r="X83" s="2">
        <f>0</f>
        <v>0</v>
      </c>
      <c r="Y83" s="2">
        <f>2</f>
        <v>2</v>
      </c>
      <c r="Z83" s="92" t="b">
        <f t="shared" si="21"/>
        <v>0</v>
      </c>
      <c r="AA83" s="93"/>
      <c r="AB83" s="93"/>
      <c r="AC83" s="93"/>
      <c r="AD83" s="20" t="str">
        <f t="shared" si="22"/>
        <v>applicable</v>
      </c>
      <c r="AE83" s="20"/>
      <c r="AF83" s="20"/>
      <c r="AG83" s="20" t="str">
        <f t="shared" si="23"/>
        <v>-</v>
      </c>
      <c r="AH83" s="72" t="str">
        <f t="shared" si="24"/>
        <v>N/A</v>
      </c>
      <c r="AI83" s="93" t="s">
        <v>211</v>
      </c>
      <c r="AJ83" s="93"/>
      <c r="AK83" s="93"/>
    </row>
    <row r="84" spans="1:37 16361:16381">
      <c r="A84" s="70">
        <v>61</v>
      </c>
      <c r="B84" s="70"/>
      <c r="C84" s="71" t="s">
        <v>184</v>
      </c>
      <c r="D84" s="73">
        <v>11000001179</v>
      </c>
      <c r="E84" s="70">
        <v>920</v>
      </c>
      <c r="F84" s="70">
        <v>840</v>
      </c>
      <c r="G84" s="70">
        <v>775</v>
      </c>
      <c r="H84" s="70">
        <v>270</v>
      </c>
      <c r="I84" s="70">
        <v>220</v>
      </c>
      <c r="J84" s="70">
        <v>190</v>
      </c>
      <c r="K84" s="71" t="s">
        <v>10</v>
      </c>
      <c r="L84" s="70">
        <v>354</v>
      </c>
      <c r="M84" s="74"/>
      <c r="N84" s="2" t="s">
        <v>1</v>
      </c>
      <c r="O84" s="3">
        <f t="shared" si="25"/>
        <v>920</v>
      </c>
      <c r="P84" s="3">
        <f t="shared" si="25"/>
        <v>840</v>
      </c>
      <c r="Q84" s="3">
        <f t="shared" si="26"/>
        <v>775</v>
      </c>
      <c r="R84" s="3">
        <v>775</v>
      </c>
      <c r="S84" s="3">
        <f t="shared" si="27"/>
        <v>856</v>
      </c>
      <c r="T84" s="35">
        <f t="shared" si="28"/>
        <v>32.5</v>
      </c>
      <c r="U84" s="35">
        <f t="shared" si="29"/>
        <v>40.5</v>
      </c>
      <c r="V84" s="75">
        <v>25</v>
      </c>
      <c r="W84" s="54">
        <v>22</v>
      </c>
      <c r="X84" s="67">
        <f>0</f>
        <v>0</v>
      </c>
      <c r="Y84" s="67">
        <v>1</v>
      </c>
      <c r="Z84" s="92" t="b">
        <f t="shared" si="21"/>
        <v>1</v>
      </c>
      <c r="AA84" s="58">
        <f t="shared" si="30"/>
        <v>0.43875000000000025</v>
      </c>
      <c r="AB84" s="27">
        <f t="shared" ref="AB84:AB99" si="32">IF(Q84="N/A","N/A",(0.5*P84/100-0.5*Q84/100)*1.35)</f>
        <v>0.43875000000000025</v>
      </c>
      <c r="AC84" s="13" t="s">
        <v>13</v>
      </c>
      <c r="AD84" s="20" t="str">
        <f t="shared" si="22"/>
        <v>-</v>
      </c>
      <c r="AE84" s="20" t="s">
        <v>182</v>
      </c>
      <c r="AF84" s="20" t="s">
        <v>182</v>
      </c>
      <c r="AG84" s="20" t="str">
        <f t="shared" si="23"/>
        <v>-</v>
      </c>
      <c r="AH84" s="72" t="str">
        <f t="shared" si="24"/>
        <v>no</v>
      </c>
      <c r="AI84" s="72" t="s">
        <v>13</v>
      </c>
      <c r="AJ84" s="13" t="s">
        <v>15</v>
      </c>
      <c r="AK84" s="72"/>
    </row>
    <row r="85" spans="1:37 16361:16381">
      <c r="A85" s="70">
        <v>62</v>
      </c>
      <c r="B85" s="70"/>
      <c r="C85" s="71" t="s">
        <v>185</v>
      </c>
      <c r="D85" s="73">
        <v>11000001210</v>
      </c>
      <c r="E85" s="70">
        <v>920</v>
      </c>
      <c r="F85" s="70">
        <v>840</v>
      </c>
      <c r="G85" s="70">
        <v>785</v>
      </c>
      <c r="H85" s="71" t="s">
        <v>186</v>
      </c>
      <c r="I85" s="70">
        <v>220</v>
      </c>
      <c r="J85" s="70">
        <v>190</v>
      </c>
      <c r="K85" s="71" t="s">
        <v>10</v>
      </c>
      <c r="L85" s="70">
        <v>329</v>
      </c>
      <c r="M85" s="74"/>
      <c r="N85" s="2" t="s">
        <v>1</v>
      </c>
      <c r="O85" s="3">
        <f t="shared" si="25"/>
        <v>920</v>
      </c>
      <c r="P85" s="3">
        <f t="shared" si="25"/>
        <v>840</v>
      </c>
      <c r="Q85" s="3">
        <f t="shared" si="26"/>
        <v>785</v>
      </c>
      <c r="R85" s="3">
        <v>785</v>
      </c>
      <c r="S85" s="3">
        <f t="shared" si="27"/>
        <v>856</v>
      </c>
      <c r="T85" s="35">
        <f t="shared" si="28"/>
        <v>27.5</v>
      </c>
      <c r="U85" s="35">
        <f t="shared" si="29"/>
        <v>35.5</v>
      </c>
      <c r="V85" s="75">
        <v>25</v>
      </c>
      <c r="W85" s="54">
        <v>19</v>
      </c>
      <c r="X85" s="67">
        <f>0</f>
        <v>0</v>
      </c>
      <c r="Y85" s="67">
        <v>1</v>
      </c>
      <c r="Z85" s="92" t="b">
        <f t="shared" si="21"/>
        <v>1</v>
      </c>
      <c r="AA85" s="58">
        <f t="shared" si="30"/>
        <v>0.37125000000000052</v>
      </c>
      <c r="AB85" s="27">
        <f t="shared" si="32"/>
        <v>0.37125000000000052</v>
      </c>
      <c r="AC85" s="13" t="s">
        <v>13</v>
      </c>
      <c r="AD85" s="20" t="str">
        <f t="shared" si="22"/>
        <v>-</v>
      </c>
      <c r="AE85" s="20" t="s">
        <v>182</v>
      </c>
      <c r="AF85" s="20" t="s">
        <v>182</v>
      </c>
      <c r="AG85" s="20" t="str">
        <f t="shared" si="23"/>
        <v>-</v>
      </c>
      <c r="AH85" s="72" t="str">
        <f t="shared" si="24"/>
        <v>no</v>
      </c>
      <c r="AI85" s="72" t="s">
        <v>13</v>
      </c>
      <c r="AJ85" s="13" t="s">
        <v>15</v>
      </c>
      <c r="AK85" s="72"/>
    </row>
    <row r="86" spans="1:37 16361:16381">
      <c r="A86" s="70">
        <v>63</v>
      </c>
      <c r="B86" s="70"/>
      <c r="C86" s="71" t="s">
        <v>202</v>
      </c>
      <c r="D86" s="39" t="s">
        <v>187</v>
      </c>
      <c r="E86" s="70">
        <v>920</v>
      </c>
      <c r="F86" s="70">
        <v>840</v>
      </c>
      <c r="G86" s="70">
        <v>810</v>
      </c>
      <c r="H86" s="71" t="s">
        <v>188</v>
      </c>
      <c r="I86" s="70">
        <v>205</v>
      </c>
      <c r="J86" s="70">
        <v>187</v>
      </c>
      <c r="K86" s="71" t="s">
        <v>76</v>
      </c>
      <c r="L86" s="70">
        <v>310</v>
      </c>
      <c r="M86" s="69" t="s">
        <v>160</v>
      </c>
      <c r="N86" s="35"/>
      <c r="O86" s="3">
        <f t="shared" si="25"/>
        <v>920</v>
      </c>
      <c r="P86" s="3">
        <f t="shared" si="25"/>
        <v>840</v>
      </c>
      <c r="Q86" s="3">
        <f t="shared" si="26"/>
        <v>810</v>
      </c>
      <c r="R86" s="3">
        <v>845</v>
      </c>
      <c r="S86" s="3">
        <f t="shared" si="27"/>
        <v>856</v>
      </c>
      <c r="T86" s="35">
        <f t="shared" si="28"/>
        <v>15</v>
      </c>
      <c r="U86" s="35">
        <f t="shared" si="29"/>
        <v>23</v>
      </c>
      <c r="V86" s="75">
        <v>25</v>
      </c>
      <c r="W86" s="54">
        <v>20</v>
      </c>
      <c r="X86" s="2">
        <f>0</f>
        <v>0</v>
      </c>
      <c r="Y86" s="2">
        <f>2</f>
        <v>2</v>
      </c>
      <c r="Z86" s="92" t="b">
        <f t="shared" si="21"/>
        <v>1</v>
      </c>
      <c r="AA86" s="58">
        <f t="shared" si="30"/>
        <v>8.4375000000000006E-2</v>
      </c>
      <c r="AB86" s="27">
        <f t="shared" si="32"/>
        <v>0.20250000000000049</v>
      </c>
      <c r="AC86" s="13" t="s">
        <v>13</v>
      </c>
      <c r="AD86" s="20" t="str">
        <f t="shared" si="22"/>
        <v>-</v>
      </c>
      <c r="AE86" s="20" t="s">
        <v>182</v>
      </c>
      <c r="AF86" s="20" t="s">
        <v>182</v>
      </c>
      <c r="AG86" s="20" t="str">
        <f t="shared" si="23"/>
        <v>-</v>
      </c>
      <c r="AH86" s="72" t="str">
        <f t="shared" si="24"/>
        <v>no</v>
      </c>
      <c r="AI86" s="72" t="s">
        <v>13</v>
      </c>
      <c r="AJ86" s="13" t="s">
        <v>15</v>
      </c>
      <c r="AK86" s="72" t="s">
        <v>64</v>
      </c>
    </row>
    <row r="87" spans="1:37 16361:16381">
      <c r="A87" s="70">
        <v>64</v>
      </c>
      <c r="B87" s="70"/>
      <c r="C87" s="71" t="s">
        <v>189</v>
      </c>
      <c r="D87" s="39" t="s">
        <v>131</v>
      </c>
      <c r="E87" s="70">
        <v>920</v>
      </c>
      <c r="F87" s="70">
        <v>840</v>
      </c>
      <c r="G87" s="70">
        <v>800</v>
      </c>
      <c r="H87" s="70">
        <v>260</v>
      </c>
      <c r="I87" s="70">
        <v>215</v>
      </c>
      <c r="J87" s="70">
        <v>188</v>
      </c>
      <c r="K87" s="71" t="s">
        <v>10</v>
      </c>
      <c r="L87" s="70">
        <v>323</v>
      </c>
      <c r="M87" s="74"/>
      <c r="N87" s="35"/>
      <c r="O87" s="3">
        <f t="shared" si="25"/>
        <v>920</v>
      </c>
      <c r="P87" s="3">
        <f t="shared" si="25"/>
        <v>840</v>
      </c>
      <c r="Q87" s="3">
        <f t="shared" si="26"/>
        <v>800</v>
      </c>
      <c r="R87" s="35">
        <v>800</v>
      </c>
      <c r="S87" s="3">
        <f t="shared" si="27"/>
        <v>856</v>
      </c>
      <c r="T87" s="35">
        <f t="shared" si="28"/>
        <v>20</v>
      </c>
      <c r="U87" s="35">
        <f t="shared" si="29"/>
        <v>28</v>
      </c>
      <c r="V87" s="75">
        <v>25</v>
      </c>
      <c r="W87" s="54">
        <v>20</v>
      </c>
      <c r="X87" s="2">
        <f>0</f>
        <v>0</v>
      </c>
      <c r="Y87" s="2">
        <f>2</f>
        <v>2</v>
      </c>
      <c r="Z87" s="92" t="b">
        <f t="shared" si="21"/>
        <v>1</v>
      </c>
      <c r="AA87" s="58">
        <f t="shared" si="30"/>
        <v>0.27000000000000024</v>
      </c>
      <c r="AB87" s="27">
        <f t="shared" si="32"/>
        <v>0.27000000000000024</v>
      </c>
      <c r="AC87" s="13" t="s">
        <v>42</v>
      </c>
      <c r="AD87" s="20" t="str">
        <f t="shared" si="22"/>
        <v>not applicable</v>
      </c>
      <c r="AE87" s="20" t="s">
        <v>182</v>
      </c>
      <c r="AF87" s="20" t="s">
        <v>182</v>
      </c>
      <c r="AG87" s="20" t="str">
        <f t="shared" si="23"/>
        <v>applicable</v>
      </c>
      <c r="AH87" s="72" t="str">
        <f t="shared" si="24"/>
        <v>no</v>
      </c>
      <c r="AI87" s="72" t="s">
        <v>13</v>
      </c>
      <c r="AJ87" s="13" t="s">
        <v>14</v>
      </c>
      <c r="AK87" s="72" t="s">
        <v>63</v>
      </c>
    </row>
    <row r="88" spans="1:37 16361:16381">
      <c r="A88" s="70"/>
      <c r="B88" s="70" t="s">
        <v>1</v>
      </c>
      <c r="C88" s="71">
        <v>390</v>
      </c>
      <c r="D88" s="39" t="s">
        <v>41</v>
      </c>
      <c r="E88" s="70">
        <v>920</v>
      </c>
      <c r="F88" s="70">
        <v>840</v>
      </c>
      <c r="G88" s="70">
        <v>810</v>
      </c>
      <c r="H88" s="70">
        <v>245</v>
      </c>
      <c r="I88" s="70">
        <v>205</v>
      </c>
      <c r="J88" s="70">
        <v>187</v>
      </c>
      <c r="K88" s="71" t="s">
        <v>10</v>
      </c>
      <c r="L88" s="70">
        <v>302</v>
      </c>
      <c r="M88" s="13"/>
      <c r="N88" s="35" t="s">
        <v>1</v>
      </c>
      <c r="O88" s="3">
        <v>920</v>
      </c>
      <c r="P88" s="3">
        <v>840</v>
      </c>
      <c r="Q88" s="3">
        <f t="shared" si="26"/>
        <v>810</v>
      </c>
      <c r="R88" s="35" t="s">
        <v>8</v>
      </c>
      <c r="S88" s="93"/>
      <c r="T88" s="93"/>
      <c r="U88" s="93"/>
      <c r="V88" s="63">
        <v>22.5</v>
      </c>
      <c r="W88" s="54">
        <v>20</v>
      </c>
      <c r="X88" s="2">
        <f>0</f>
        <v>0</v>
      </c>
      <c r="Y88" s="2">
        <f>2</f>
        <v>2</v>
      </c>
      <c r="Z88" s="92" t="b">
        <f t="shared" si="21"/>
        <v>1</v>
      </c>
      <c r="AA88" s="58" t="str">
        <f t="shared" si="30"/>
        <v>N/A</v>
      </c>
      <c r="AB88" s="27">
        <f t="shared" si="32"/>
        <v>0.20250000000000049</v>
      </c>
      <c r="AC88" s="13" t="s">
        <v>14</v>
      </c>
      <c r="AD88" s="20" t="str">
        <f t="shared" si="22"/>
        <v>applicable</v>
      </c>
      <c r="AE88" s="20" t="s">
        <v>203</v>
      </c>
      <c r="AF88" s="20" t="s">
        <v>203</v>
      </c>
      <c r="AG88" s="20" t="str">
        <f t="shared" si="23"/>
        <v>applicable</v>
      </c>
      <c r="AH88" s="72" t="str">
        <f t="shared" si="24"/>
        <v>yes</v>
      </c>
      <c r="AI88" s="72" t="s">
        <v>14</v>
      </c>
      <c r="AJ88" s="13" t="s">
        <v>14</v>
      </c>
      <c r="AK88" s="72"/>
      <c r="XES88" s="33"/>
      <c r="XET88" s="33"/>
      <c r="XEU88" s="36"/>
      <c r="XEV88" s="35"/>
      <c r="XEW88" s="3"/>
      <c r="XEX88" s="3"/>
      <c r="XEY88" s="3"/>
      <c r="XEZ88" s="35"/>
    </row>
    <row r="89" spans="1:37 16361:16381" s="95" customFormat="1">
      <c r="A89" s="37"/>
      <c r="B89" s="37" t="s">
        <v>1</v>
      </c>
      <c r="C89" s="50" t="s">
        <v>11</v>
      </c>
      <c r="D89" s="39" t="s">
        <v>12</v>
      </c>
      <c r="E89" s="37">
        <v>920</v>
      </c>
      <c r="F89" s="37">
        <v>830</v>
      </c>
      <c r="G89" s="70">
        <v>782</v>
      </c>
      <c r="H89" s="70">
        <v>260</v>
      </c>
      <c r="I89" s="70">
        <v>205</v>
      </c>
      <c r="J89" s="70">
        <v>188</v>
      </c>
      <c r="K89" s="71" t="s">
        <v>10</v>
      </c>
      <c r="L89" s="70">
        <v>349</v>
      </c>
      <c r="M89" s="38" t="s">
        <v>198</v>
      </c>
      <c r="N89" s="35" t="s">
        <v>1</v>
      </c>
      <c r="O89" s="16">
        <f t="shared" ref="O89:P91" si="33">E89</f>
        <v>920</v>
      </c>
      <c r="P89" s="16">
        <f t="shared" si="33"/>
        <v>830</v>
      </c>
      <c r="Q89" s="16">
        <f t="shared" si="26"/>
        <v>782</v>
      </c>
      <c r="R89" s="17">
        <v>784</v>
      </c>
      <c r="S89" s="5">
        <f t="shared" ref="S89" si="34">P89+16</f>
        <v>846</v>
      </c>
      <c r="T89" s="6">
        <f t="shared" ref="T89" si="35">IF(Q89="N/A","N/A",0.5*(P89-Q89))</f>
        <v>24</v>
      </c>
      <c r="U89" s="6">
        <f t="shared" ref="U89" si="36">IF(Q89="N/A","N/A",0.5*(S89-Q89))</f>
        <v>32</v>
      </c>
      <c r="V89" s="62">
        <v>25</v>
      </c>
      <c r="W89" s="55">
        <v>16</v>
      </c>
      <c r="X89" s="2">
        <f>0</f>
        <v>0</v>
      </c>
      <c r="Y89" s="2">
        <f>2</f>
        <v>2</v>
      </c>
      <c r="Z89" s="92" t="b">
        <f t="shared" si="21"/>
        <v>0</v>
      </c>
      <c r="AA89" s="59">
        <f t="shared" si="30"/>
        <v>0.31725000000000048</v>
      </c>
      <c r="AB89" s="28">
        <f t="shared" si="32"/>
        <v>0.32400000000000029</v>
      </c>
      <c r="AC89" s="18" t="s">
        <v>13</v>
      </c>
      <c r="AD89" s="20" t="str">
        <f t="shared" si="22"/>
        <v>-</v>
      </c>
      <c r="AE89" s="20" t="s">
        <v>182</v>
      </c>
      <c r="AF89" s="20" t="s">
        <v>182</v>
      </c>
      <c r="AG89" s="20" t="str">
        <f t="shared" si="23"/>
        <v>-</v>
      </c>
      <c r="AH89" s="72" t="str">
        <f t="shared" si="24"/>
        <v>no</v>
      </c>
      <c r="AI89" s="72" t="s">
        <v>13</v>
      </c>
      <c r="AJ89" s="18" t="s">
        <v>15</v>
      </c>
      <c r="AK89" s="19"/>
    </row>
    <row r="90" spans="1:37 16361:16381" ht="25.5">
      <c r="A90" s="35"/>
      <c r="B90" s="35" t="s">
        <v>1</v>
      </c>
      <c r="C90" s="71" t="s">
        <v>29</v>
      </c>
      <c r="D90" s="39" t="s">
        <v>28</v>
      </c>
      <c r="E90" s="70">
        <v>920</v>
      </c>
      <c r="F90" s="70">
        <v>840</v>
      </c>
      <c r="G90" s="70">
        <v>790</v>
      </c>
      <c r="H90" s="70">
        <v>260</v>
      </c>
      <c r="I90" s="70">
        <v>205</v>
      </c>
      <c r="J90" s="70">
        <v>187</v>
      </c>
      <c r="K90" s="71" t="s">
        <v>10</v>
      </c>
      <c r="L90" s="70">
        <v>343</v>
      </c>
      <c r="M90" s="69" t="s">
        <v>51</v>
      </c>
      <c r="N90" s="35" t="s">
        <v>1</v>
      </c>
      <c r="O90" s="16">
        <f t="shared" si="33"/>
        <v>920</v>
      </c>
      <c r="P90" s="16">
        <f t="shared" si="33"/>
        <v>840</v>
      </c>
      <c r="Q90" s="16">
        <f t="shared" si="26"/>
        <v>790</v>
      </c>
      <c r="R90" s="17">
        <v>790</v>
      </c>
      <c r="S90" s="11"/>
      <c r="T90" s="11"/>
      <c r="U90" s="11"/>
      <c r="V90" s="62">
        <v>25</v>
      </c>
      <c r="W90" s="55">
        <v>31.6</v>
      </c>
      <c r="X90" s="2">
        <f>0</f>
        <v>0</v>
      </c>
      <c r="Y90" s="2">
        <f>2</f>
        <v>2</v>
      </c>
      <c r="Z90" s="92" t="b">
        <f t="shared" si="21"/>
        <v>0</v>
      </c>
      <c r="AA90" s="59">
        <f t="shared" si="30"/>
        <v>0.33750000000000002</v>
      </c>
      <c r="AB90" s="28">
        <f t="shared" si="32"/>
        <v>0.33750000000000002</v>
      </c>
      <c r="AC90" s="13" t="s">
        <v>42</v>
      </c>
      <c r="AD90" s="20" t="str">
        <f t="shared" si="22"/>
        <v>not applicable</v>
      </c>
      <c r="AE90" s="20" t="s">
        <v>200</v>
      </c>
      <c r="AF90" s="20" t="s">
        <v>203</v>
      </c>
      <c r="AG90" s="20" t="str">
        <f t="shared" si="23"/>
        <v>not applicable</v>
      </c>
      <c r="AH90" s="72" t="str">
        <f t="shared" si="24"/>
        <v>no</v>
      </c>
      <c r="AI90" s="72" t="s">
        <v>13</v>
      </c>
      <c r="AJ90" s="13" t="s">
        <v>14</v>
      </c>
      <c r="AK90" s="72"/>
    </row>
    <row r="91" spans="1:37 16361:16381" ht="25.5">
      <c r="A91" s="11"/>
      <c r="B91" s="71" t="s">
        <v>1</v>
      </c>
      <c r="C91" s="71" t="s">
        <v>30</v>
      </c>
      <c r="D91" s="73" t="s">
        <v>28</v>
      </c>
      <c r="E91" s="70">
        <v>920</v>
      </c>
      <c r="F91" s="70">
        <v>840</v>
      </c>
      <c r="G91" s="70">
        <v>790</v>
      </c>
      <c r="H91" s="70">
        <v>260</v>
      </c>
      <c r="I91" s="70">
        <v>200</v>
      </c>
      <c r="J91" s="71">
        <v>187</v>
      </c>
      <c r="K91" s="70" t="s">
        <v>10</v>
      </c>
      <c r="L91" s="70">
        <v>345</v>
      </c>
      <c r="M91" s="69" t="s">
        <v>51</v>
      </c>
      <c r="N91" s="35" t="s">
        <v>1</v>
      </c>
      <c r="O91" s="16">
        <f t="shared" si="33"/>
        <v>920</v>
      </c>
      <c r="P91" s="16">
        <f t="shared" si="33"/>
        <v>840</v>
      </c>
      <c r="Q91" s="16">
        <f t="shared" si="26"/>
        <v>790</v>
      </c>
      <c r="R91" s="17">
        <v>790</v>
      </c>
      <c r="S91" s="35"/>
      <c r="T91" s="35"/>
      <c r="U91" s="35"/>
      <c r="V91" s="62">
        <v>22.5</v>
      </c>
      <c r="W91" s="55">
        <v>31.6</v>
      </c>
      <c r="X91" s="2">
        <f>0</f>
        <v>0</v>
      </c>
      <c r="Y91" s="2">
        <f>2</f>
        <v>2</v>
      </c>
      <c r="Z91" s="92" t="b">
        <f t="shared" si="21"/>
        <v>0</v>
      </c>
      <c r="AA91" s="59">
        <f t="shared" si="30"/>
        <v>0.33750000000000002</v>
      </c>
      <c r="AB91" s="28">
        <f t="shared" si="32"/>
        <v>0.33750000000000002</v>
      </c>
      <c r="AC91" s="13" t="s">
        <v>42</v>
      </c>
      <c r="AD91" s="20" t="str">
        <f t="shared" si="22"/>
        <v>not applicable</v>
      </c>
      <c r="AE91" s="20" t="s">
        <v>200</v>
      </c>
      <c r="AF91" s="20" t="s">
        <v>203</v>
      </c>
      <c r="AG91" s="20" t="str">
        <f t="shared" si="23"/>
        <v>not applicable</v>
      </c>
      <c r="AH91" s="72" t="str">
        <f t="shared" si="24"/>
        <v>no</v>
      </c>
      <c r="AI91" s="72" t="s">
        <v>13</v>
      </c>
      <c r="AJ91" s="13" t="s">
        <v>14</v>
      </c>
      <c r="AK91" s="72"/>
    </row>
    <row r="92" spans="1:37 16361:16381">
      <c r="A92" s="70"/>
      <c r="B92" s="70" t="s">
        <v>1</v>
      </c>
      <c r="C92" s="71" t="s">
        <v>46</v>
      </c>
      <c r="D92" s="42"/>
      <c r="E92" s="41"/>
      <c r="F92" s="22"/>
      <c r="G92" s="21"/>
      <c r="H92" s="3"/>
      <c r="I92" s="3"/>
      <c r="J92" s="35"/>
      <c r="K92" s="35"/>
      <c r="L92" s="10"/>
      <c r="M92" s="9"/>
      <c r="N92" s="20"/>
      <c r="O92" s="16">
        <v>920</v>
      </c>
      <c r="P92" s="16">
        <v>840</v>
      </c>
      <c r="Q92" s="16">
        <v>783</v>
      </c>
      <c r="R92" s="17">
        <v>783</v>
      </c>
      <c r="S92" s="17"/>
      <c r="T92" s="17"/>
      <c r="U92" s="16"/>
      <c r="V92" s="62">
        <v>25</v>
      </c>
      <c r="W92" s="56">
        <v>15.8</v>
      </c>
      <c r="X92" s="2">
        <f>0</f>
        <v>0</v>
      </c>
      <c r="Y92" s="2">
        <f>2</f>
        <v>2</v>
      </c>
      <c r="Z92" s="92" t="b">
        <f t="shared" si="21"/>
        <v>0</v>
      </c>
      <c r="AA92" s="59">
        <f t="shared" si="30"/>
        <v>0.3847500000000002</v>
      </c>
      <c r="AB92" s="28">
        <f t="shared" si="32"/>
        <v>0.3847500000000002</v>
      </c>
      <c r="AC92" s="18" t="s">
        <v>13</v>
      </c>
      <c r="AD92" s="20" t="str">
        <f t="shared" si="22"/>
        <v>-</v>
      </c>
      <c r="AE92" s="20" t="s">
        <v>182</v>
      </c>
      <c r="AF92" s="20" t="s">
        <v>182</v>
      </c>
      <c r="AG92" s="20" t="str">
        <f t="shared" si="23"/>
        <v>-</v>
      </c>
      <c r="AH92" s="72" t="str">
        <f t="shared" si="24"/>
        <v>no</v>
      </c>
      <c r="AI92" s="72" t="s">
        <v>13</v>
      </c>
      <c r="AJ92" s="13" t="s">
        <v>14</v>
      </c>
      <c r="AK92" s="72"/>
      <c r="XES92" s="33"/>
      <c r="XET92" s="33"/>
      <c r="XEU92" s="36"/>
      <c r="XEV92" s="34"/>
      <c r="XEW92" s="34"/>
      <c r="XEX92" s="3"/>
      <c r="XEY92" s="3"/>
      <c r="XEZ92" s="3"/>
      <c r="XFA92" s="3"/>
    </row>
    <row r="93" spans="1:37 16361:16381">
      <c r="A93" s="70"/>
      <c r="B93" s="70" t="s">
        <v>1</v>
      </c>
      <c r="C93" s="71" t="s">
        <v>47</v>
      </c>
      <c r="D93" s="43" t="s">
        <v>48</v>
      </c>
      <c r="E93" s="44">
        <v>920</v>
      </c>
      <c r="F93" s="15">
        <v>840</v>
      </c>
      <c r="G93" s="45" t="s">
        <v>50</v>
      </c>
      <c r="H93" s="46">
        <v>250</v>
      </c>
      <c r="I93" s="15">
        <v>205</v>
      </c>
      <c r="J93" s="15">
        <v>186</v>
      </c>
      <c r="K93" s="15" t="s">
        <v>10</v>
      </c>
      <c r="L93" s="15">
        <v>325</v>
      </c>
      <c r="M93" s="15" t="s">
        <v>51</v>
      </c>
      <c r="N93" s="15" t="s">
        <v>1</v>
      </c>
      <c r="O93" s="35">
        <v>920</v>
      </c>
      <c r="P93" s="35">
        <v>840</v>
      </c>
      <c r="Q93" s="35">
        <v>796</v>
      </c>
      <c r="R93" s="35">
        <v>808</v>
      </c>
      <c r="S93" s="93"/>
      <c r="T93" s="93"/>
      <c r="U93" s="93"/>
      <c r="V93" s="75">
        <v>25</v>
      </c>
      <c r="W93" s="54">
        <v>21</v>
      </c>
      <c r="X93" s="2">
        <f>0</f>
        <v>0</v>
      </c>
      <c r="Y93" s="2">
        <f>2</f>
        <v>2</v>
      </c>
      <c r="Z93" s="92" t="b">
        <f t="shared" si="21"/>
        <v>1</v>
      </c>
      <c r="AA93" s="59">
        <f t="shared" si="30"/>
        <v>0.25650000000000056</v>
      </c>
      <c r="AB93" s="28">
        <f t="shared" si="32"/>
        <v>0.29700000000000026</v>
      </c>
      <c r="AC93" s="13" t="s">
        <v>42</v>
      </c>
      <c r="AD93" s="20" t="str">
        <f t="shared" si="22"/>
        <v>not applicable</v>
      </c>
      <c r="AE93" s="20" t="s">
        <v>203</v>
      </c>
      <c r="AF93" s="20" t="s">
        <v>203</v>
      </c>
      <c r="AG93" s="20" t="str">
        <f t="shared" si="23"/>
        <v>applicable</v>
      </c>
      <c r="AH93" s="72" t="str">
        <f t="shared" si="24"/>
        <v>no</v>
      </c>
      <c r="AI93" s="72" t="s">
        <v>13</v>
      </c>
      <c r="AJ93" s="13" t="s">
        <v>14</v>
      </c>
      <c r="AK93" s="72"/>
      <c r="XEG93" s="33"/>
      <c r="XEH93" s="33"/>
      <c r="XEI93" s="36"/>
      <c r="XEJ93" s="34"/>
      <c r="XEK93" s="34"/>
      <c r="XEL93" s="3"/>
      <c r="XEM93" s="3"/>
      <c r="XEN93" s="3"/>
      <c r="XEO93" s="3"/>
      <c r="XES93" s="33"/>
      <c r="XET93" s="33"/>
      <c r="XEU93" s="36"/>
      <c r="XEV93" s="34"/>
      <c r="XEW93" s="3"/>
      <c r="XEX93" s="13"/>
      <c r="XEY93" s="13"/>
      <c r="XEZ93" s="72"/>
      <c r="XFA93" s="13"/>
    </row>
    <row r="94" spans="1:37 16361:16381">
      <c r="A94" s="70"/>
      <c r="B94" s="70" t="s">
        <v>1</v>
      </c>
      <c r="C94" s="71" t="s">
        <v>49</v>
      </c>
      <c r="D94" s="43" t="s">
        <v>52</v>
      </c>
      <c r="E94" s="15">
        <v>920</v>
      </c>
      <c r="F94" s="15">
        <v>840</v>
      </c>
      <c r="G94" s="15">
        <v>810</v>
      </c>
      <c r="H94" s="15">
        <v>240</v>
      </c>
      <c r="I94" s="15">
        <v>200</v>
      </c>
      <c r="J94" s="15">
        <v>185</v>
      </c>
      <c r="K94" s="15" t="s">
        <v>10</v>
      </c>
      <c r="L94" s="15">
        <v>304</v>
      </c>
      <c r="M94" s="15" t="s">
        <v>51</v>
      </c>
      <c r="N94" s="15" t="s">
        <v>1</v>
      </c>
      <c r="O94" s="35">
        <v>920</v>
      </c>
      <c r="P94" s="35">
        <v>840</v>
      </c>
      <c r="Q94" s="35">
        <v>810</v>
      </c>
      <c r="R94" s="35">
        <v>810</v>
      </c>
      <c r="S94" s="11"/>
      <c r="T94" s="11"/>
      <c r="U94" s="11"/>
      <c r="V94" s="75">
        <v>22.5</v>
      </c>
      <c r="W94" s="54">
        <v>20</v>
      </c>
      <c r="X94" s="2">
        <f>0</f>
        <v>0</v>
      </c>
      <c r="Y94" s="2">
        <f>2</f>
        <v>2</v>
      </c>
      <c r="Z94" s="92" t="b">
        <f t="shared" si="21"/>
        <v>1</v>
      </c>
      <c r="AA94" s="59">
        <f t="shared" si="30"/>
        <v>0.20250000000000049</v>
      </c>
      <c r="AB94" s="28">
        <f t="shared" si="32"/>
        <v>0.20250000000000049</v>
      </c>
      <c r="AC94" s="13" t="s">
        <v>14</v>
      </c>
      <c r="AD94" s="20" t="str">
        <f t="shared" si="22"/>
        <v>applicable</v>
      </c>
      <c r="AE94" s="20" t="s">
        <v>203</v>
      </c>
      <c r="AF94" s="20" t="s">
        <v>203</v>
      </c>
      <c r="AG94" s="20" t="str">
        <f t="shared" si="23"/>
        <v>applicable</v>
      </c>
      <c r="AH94" s="72" t="str">
        <f t="shared" si="24"/>
        <v>yes</v>
      </c>
      <c r="AI94" s="72" t="s">
        <v>14</v>
      </c>
      <c r="AJ94" s="13" t="s">
        <v>14</v>
      </c>
      <c r="AK94" s="72"/>
    </row>
    <row r="95" spans="1:37 16361:16381">
      <c r="A95" s="70"/>
      <c r="B95" s="70" t="s">
        <v>1</v>
      </c>
      <c r="C95" s="71" t="s">
        <v>58</v>
      </c>
      <c r="D95" s="47"/>
      <c r="E95" s="41"/>
      <c r="F95" s="22"/>
      <c r="G95" s="21"/>
      <c r="H95" s="3"/>
      <c r="I95" s="3"/>
      <c r="J95" s="35"/>
      <c r="K95" s="35"/>
      <c r="L95" s="10"/>
      <c r="M95" s="9"/>
      <c r="N95" s="20"/>
      <c r="O95" s="35">
        <v>920</v>
      </c>
      <c r="P95" s="35">
        <v>854</v>
      </c>
      <c r="Q95" s="35" t="s">
        <v>8</v>
      </c>
      <c r="R95" s="35" t="s">
        <v>8</v>
      </c>
      <c r="S95" s="35">
        <v>22.5</v>
      </c>
      <c r="T95" s="35"/>
      <c r="U95" s="35"/>
      <c r="V95" s="75">
        <v>22.5</v>
      </c>
      <c r="W95" s="54" t="s">
        <v>8</v>
      </c>
      <c r="X95" s="2">
        <f>0</f>
        <v>0</v>
      </c>
      <c r="Y95" s="2">
        <f>2</f>
        <v>2</v>
      </c>
      <c r="Z95" s="92" t="e">
        <f t="shared" si="21"/>
        <v>#VALUE!</v>
      </c>
      <c r="AA95" s="59" t="s">
        <v>8</v>
      </c>
      <c r="AB95" s="28" t="s">
        <v>8</v>
      </c>
      <c r="AC95" s="13" t="s">
        <v>8</v>
      </c>
      <c r="AD95" s="20" t="str">
        <f t="shared" si="22"/>
        <v>N/A</v>
      </c>
      <c r="AE95" s="20" t="s">
        <v>182</v>
      </c>
      <c r="AF95" s="20" t="s">
        <v>182</v>
      </c>
      <c r="AG95" s="20" t="str">
        <f t="shared" si="23"/>
        <v>-</v>
      </c>
      <c r="AH95" s="72" t="str">
        <f t="shared" si="24"/>
        <v>N/A</v>
      </c>
      <c r="AI95" s="72" t="s">
        <v>211</v>
      </c>
      <c r="AJ95" s="13" t="s">
        <v>14</v>
      </c>
      <c r="AK95" s="72" t="s">
        <v>218</v>
      </c>
      <c r="XES95" s="33"/>
      <c r="XET95" s="33"/>
      <c r="XEU95" s="36"/>
      <c r="XEV95" s="34"/>
      <c r="XEW95" s="34"/>
      <c r="XEX95" s="3"/>
      <c r="XEY95" s="3"/>
      <c r="XEZ95" s="3"/>
      <c r="XFA95" s="3"/>
    </row>
    <row r="96" spans="1:37 16361:16381">
      <c r="A96" s="70"/>
      <c r="B96" s="70" t="s">
        <v>1</v>
      </c>
      <c r="C96" s="71" t="s">
        <v>58</v>
      </c>
      <c r="D96" s="47" t="s">
        <v>65</v>
      </c>
      <c r="E96" s="41"/>
      <c r="F96" s="22"/>
      <c r="G96" s="21"/>
      <c r="H96" s="3"/>
      <c r="I96" s="3"/>
      <c r="J96" s="35"/>
      <c r="K96" s="35"/>
      <c r="L96" s="10"/>
      <c r="M96" s="9"/>
      <c r="N96" s="20"/>
      <c r="O96" s="35">
        <v>920</v>
      </c>
      <c r="P96" s="35">
        <v>854</v>
      </c>
      <c r="Q96" s="35">
        <v>800</v>
      </c>
      <c r="R96" s="35">
        <v>800</v>
      </c>
      <c r="S96" s="35"/>
      <c r="T96" s="35"/>
      <c r="U96" s="35"/>
      <c r="V96" s="75">
        <v>22.5</v>
      </c>
      <c r="W96" s="54">
        <v>25</v>
      </c>
      <c r="X96" s="2">
        <f>0</f>
        <v>0</v>
      </c>
      <c r="Y96" s="2">
        <f>2</f>
        <v>2</v>
      </c>
      <c r="Z96" s="92" t="b">
        <f t="shared" si="21"/>
        <v>0</v>
      </c>
      <c r="AA96" s="59">
        <f t="shared" si="30"/>
        <v>0.36449999999999944</v>
      </c>
      <c r="AB96" s="28">
        <f t="shared" si="32"/>
        <v>0.36449999999999944</v>
      </c>
      <c r="AC96" s="13" t="s">
        <v>42</v>
      </c>
      <c r="AD96" s="20" t="str">
        <f t="shared" si="22"/>
        <v>not applicable</v>
      </c>
      <c r="AE96" s="20" t="s">
        <v>203</v>
      </c>
      <c r="AF96" s="20" t="s">
        <v>203</v>
      </c>
      <c r="AG96" s="20" t="str">
        <f t="shared" si="23"/>
        <v>not applicable</v>
      </c>
      <c r="AH96" s="72" t="str">
        <f t="shared" si="24"/>
        <v>no</v>
      </c>
      <c r="AI96" s="72" t="s">
        <v>13</v>
      </c>
      <c r="AJ96" s="13" t="s">
        <v>14</v>
      </c>
      <c r="AK96" s="72" t="s">
        <v>66</v>
      </c>
      <c r="XES96" s="33"/>
      <c r="XET96" s="33"/>
      <c r="XEU96" s="36"/>
      <c r="XEV96" s="34"/>
      <c r="XEW96" s="34"/>
      <c r="XEX96" s="3"/>
      <c r="XEY96" s="3"/>
      <c r="XEZ96" s="3"/>
      <c r="XFA96" s="3"/>
    </row>
    <row r="97" spans="1:37 16373:16381">
      <c r="A97" s="70"/>
      <c r="B97" s="70" t="s">
        <v>1</v>
      </c>
      <c r="C97" s="71" t="s">
        <v>58</v>
      </c>
      <c r="D97" s="47"/>
      <c r="E97" s="41"/>
      <c r="F97" s="22"/>
      <c r="G97" s="21"/>
      <c r="H97" s="3"/>
      <c r="I97" s="3"/>
      <c r="J97" s="35"/>
      <c r="K97" s="35"/>
      <c r="L97" s="10"/>
      <c r="M97" s="9"/>
      <c r="N97" s="20"/>
      <c r="O97" s="35">
        <v>920</v>
      </c>
      <c r="P97" s="35">
        <v>852</v>
      </c>
      <c r="Q97" s="35">
        <v>820</v>
      </c>
      <c r="R97" s="35">
        <v>825</v>
      </c>
      <c r="S97" s="35"/>
      <c r="T97" s="35"/>
      <c r="U97" s="35"/>
      <c r="V97" s="75">
        <v>22.5</v>
      </c>
      <c r="W97" s="54">
        <v>22</v>
      </c>
      <c r="X97" s="2">
        <f>0</f>
        <v>0</v>
      </c>
      <c r="Y97" s="2">
        <f>2</f>
        <v>2</v>
      </c>
      <c r="Z97" s="92" t="b">
        <f t="shared" si="21"/>
        <v>1</v>
      </c>
      <c r="AA97" s="59">
        <f t="shared" si="30"/>
        <v>0.19912499999999997</v>
      </c>
      <c r="AB97" s="28">
        <f t="shared" si="32"/>
        <v>0.21600000000000022</v>
      </c>
      <c r="AC97" s="13" t="s">
        <v>13</v>
      </c>
      <c r="AD97" s="20" t="str">
        <f t="shared" si="22"/>
        <v>-</v>
      </c>
      <c r="AE97" s="20" t="s">
        <v>182</v>
      </c>
      <c r="AF97" s="20" t="s">
        <v>182</v>
      </c>
      <c r="AG97" s="20" t="str">
        <f t="shared" si="23"/>
        <v>-</v>
      </c>
      <c r="AH97" s="72" t="str">
        <f t="shared" si="24"/>
        <v>no</v>
      </c>
      <c r="AI97" s="72" t="s">
        <v>13</v>
      </c>
      <c r="AJ97" s="13" t="s">
        <v>14</v>
      </c>
      <c r="AK97" s="72" t="s">
        <v>67</v>
      </c>
      <c r="XES97" s="33"/>
      <c r="XET97" s="33"/>
      <c r="XEU97" s="36"/>
      <c r="XEV97" s="34"/>
      <c r="XEW97" s="34"/>
      <c r="XEX97" s="3"/>
      <c r="XEY97" s="3"/>
      <c r="XEZ97" s="3"/>
      <c r="XFA97" s="3"/>
    </row>
    <row r="98" spans="1:37 16373:16381">
      <c r="A98" s="70"/>
      <c r="B98" s="70" t="s">
        <v>1</v>
      </c>
      <c r="C98" s="71" t="s">
        <v>59</v>
      </c>
      <c r="D98" s="47" t="s">
        <v>60</v>
      </c>
      <c r="E98" s="41"/>
      <c r="F98" s="22"/>
      <c r="G98" s="21"/>
      <c r="H98" s="3"/>
      <c r="I98" s="3"/>
      <c r="J98" s="35"/>
      <c r="K98" s="35"/>
      <c r="L98" s="10"/>
      <c r="M98" s="9"/>
      <c r="N98" s="20"/>
      <c r="O98" s="35">
        <v>920</v>
      </c>
      <c r="P98" s="35">
        <v>854</v>
      </c>
      <c r="Q98" s="35">
        <v>820</v>
      </c>
      <c r="R98" s="35">
        <v>820</v>
      </c>
      <c r="S98" s="35">
        <v>22.5</v>
      </c>
      <c r="T98" s="35"/>
      <c r="U98" s="35"/>
      <c r="V98" s="75">
        <v>22.5</v>
      </c>
      <c r="W98" s="54">
        <v>22</v>
      </c>
      <c r="X98" s="2">
        <f>0</f>
        <v>0</v>
      </c>
      <c r="Y98" s="2">
        <f>2</f>
        <v>2</v>
      </c>
      <c r="Z98" s="92" t="b">
        <f t="shared" si="21"/>
        <v>1</v>
      </c>
      <c r="AA98" s="59">
        <f t="shared" si="30"/>
        <v>0.22949999999999993</v>
      </c>
      <c r="AB98" s="28">
        <f t="shared" si="32"/>
        <v>0.22949999999999993</v>
      </c>
      <c r="AC98" s="13" t="s">
        <v>13</v>
      </c>
      <c r="AD98" s="20" t="str">
        <f t="shared" si="22"/>
        <v>-</v>
      </c>
      <c r="AE98" s="20" t="s">
        <v>182</v>
      </c>
      <c r="AF98" s="20" t="s">
        <v>182</v>
      </c>
      <c r="AG98" s="20" t="str">
        <f t="shared" si="23"/>
        <v>-</v>
      </c>
      <c r="AH98" s="72" t="str">
        <f t="shared" si="24"/>
        <v>no</v>
      </c>
      <c r="AI98" s="72" t="s">
        <v>13</v>
      </c>
      <c r="AJ98" s="13" t="s">
        <v>15</v>
      </c>
      <c r="AK98" s="72" t="s">
        <v>62</v>
      </c>
      <c r="XES98" s="33"/>
      <c r="XET98" s="33"/>
      <c r="XEU98" s="36"/>
      <c r="XEV98" s="34"/>
      <c r="XEW98" s="34"/>
      <c r="XEX98" s="3"/>
      <c r="XEY98" s="3"/>
      <c r="XEZ98" s="3"/>
      <c r="XFA98" s="3"/>
    </row>
    <row r="99" spans="1:37 16373:16381">
      <c r="A99" s="70"/>
      <c r="B99" s="70" t="s">
        <v>1</v>
      </c>
      <c r="C99" s="71" t="s">
        <v>68</v>
      </c>
      <c r="D99" s="48"/>
      <c r="E99" s="31"/>
      <c r="F99" s="35"/>
      <c r="G99" s="35"/>
      <c r="H99" s="35"/>
      <c r="I99" s="35"/>
      <c r="J99" s="35"/>
      <c r="K99" s="25"/>
      <c r="L99" s="28"/>
      <c r="M99" s="13"/>
      <c r="N99" s="20"/>
      <c r="O99" s="35">
        <v>920</v>
      </c>
      <c r="P99" s="32">
        <v>840</v>
      </c>
      <c r="Q99" s="35">
        <v>796</v>
      </c>
      <c r="R99" s="35">
        <v>800</v>
      </c>
      <c r="S99" s="11"/>
      <c r="T99" s="11"/>
      <c r="U99" s="11"/>
      <c r="V99" s="75">
        <v>22.5</v>
      </c>
      <c r="W99" s="54">
        <v>20</v>
      </c>
      <c r="X99" s="2">
        <f>0</f>
        <v>0</v>
      </c>
      <c r="Y99" s="2">
        <f>2</f>
        <v>2</v>
      </c>
      <c r="Z99" s="92" t="b">
        <f t="shared" si="21"/>
        <v>1</v>
      </c>
      <c r="AA99" s="58">
        <f t="shared" si="30"/>
        <v>0.28349999999999997</v>
      </c>
      <c r="AB99" s="24">
        <f t="shared" si="32"/>
        <v>0.29700000000000026</v>
      </c>
      <c r="AC99" s="13" t="s">
        <v>14</v>
      </c>
      <c r="AD99" s="20" t="str">
        <f t="shared" si="22"/>
        <v>not applicable</v>
      </c>
      <c r="AE99" s="20" t="s">
        <v>203</v>
      </c>
      <c r="AF99" s="20" t="s">
        <v>203</v>
      </c>
      <c r="AG99" s="20" t="str">
        <f t="shared" si="23"/>
        <v>applicable</v>
      </c>
      <c r="AH99" s="72" t="str">
        <f t="shared" si="24"/>
        <v>no</v>
      </c>
      <c r="AI99" s="72" t="s">
        <v>13</v>
      </c>
      <c r="AJ99" s="13" t="s">
        <v>14</v>
      </c>
      <c r="AK99" s="72" t="s">
        <v>69</v>
      </c>
    </row>
    <row r="100" spans="1:37 16373:16381">
      <c r="A100" s="70"/>
      <c r="B100" s="70" t="s">
        <v>1</v>
      </c>
      <c r="C100" s="71" t="s">
        <v>70</v>
      </c>
      <c r="D100" s="48" t="s">
        <v>71</v>
      </c>
      <c r="E100" s="35"/>
      <c r="F100" s="32"/>
      <c r="G100" s="35"/>
      <c r="H100" s="35"/>
      <c r="I100" s="35"/>
      <c r="J100" s="35"/>
      <c r="K100" s="24"/>
      <c r="L100" s="24"/>
      <c r="M100" s="13"/>
      <c r="N100" s="13"/>
      <c r="O100" s="35">
        <v>920</v>
      </c>
      <c r="P100" s="32">
        <v>840</v>
      </c>
      <c r="Q100" s="35">
        <v>810</v>
      </c>
      <c r="R100" s="35">
        <v>810</v>
      </c>
      <c r="S100" s="35"/>
      <c r="T100" s="35"/>
      <c r="U100" s="24"/>
      <c r="V100" s="75">
        <v>22.5</v>
      </c>
      <c r="W100" s="54">
        <v>20</v>
      </c>
      <c r="X100" s="2">
        <f>0</f>
        <v>0</v>
      </c>
      <c r="Y100" s="2">
        <f>2</f>
        <v>2</v>
      </c>
      <c r="Z100" s="92" t="b">
        <f t="shared" si="21"/>
        <v>1</v>
      </c>
      <c r="AA100" s="31">
        <f t="shared" si="30"/>
        <v>0.20250000000000049</v>
      </c>
      <c r="AB100" s="35">
        <f>IF(Q100="N/A","N/A",(0.5*P100/100-0.5*Q100/100)*1.35)</f>
        <v>0.20250000000000049</v>
      </c>
      <c r="AC100" s="72" t="s">
        <v>14</v>
      </c>
      <c r="AD100" s="20" t="str">
        <f t="shared" si="22"/>
        <v>applicable</v>
      </c>
      <c r="AE100" s="20" t="s">
        <v>203</v>
      </c>
      <c r="AF100" s="20" t="s">
        <v>203</v>
      </c>
      <c r="AG100" s="20" t="str">
        <f t="shared" si="23"/>
        <v>applicable</v>
      </c>
      <c r="AH100" s="72" t="str">
        <f t="shared" si="24"/>
        <v>yes</v>
      </c>
      <c r="AI100" s="72" t="s">
        <v>14</v>
      </c>
      <c r="AJ100" s="13" t="s">
        <v>14</v>
      </c>
      <c r="AK100" s="13"/>
      <c r="XES100" s="33"/>
      <c r="XET100" s="33"/>
      <c r="XEU100" s="36"/>
      <c r="XEV100" s="30"/>
      <c r="XEW100" s="35"/>
      <c r="XEX100" s="96"/>
      <c r="XEY100" s="35"/>
      <c r="XEZ100" s="35"/>
    </row>
    <row r="101" spans="1:37 16373:16381">
      <c r="A101" s="11"/>
      <c r="B101" s="11"/>
      <c r="C101" s="11"/>
      <c r="N101" s="11"/>
      <c r="O101" s="11"/>
      <c r="P101" s="11"/>
      <c r="Q101" s="11"/>
      <c r="R101" s="11"/>
      <c r="V101" s="63"/>
      <c r="W101" s="97"/>
      <c r="X101" s="93"/>
      <c r="Y101" s="93"/>
      <c r="AA101" s="99"/>
      <c r="AB101" s="29"/>
      <c r="AC101" s="93"/>
      <c r="AD101" s="93"/>
      <c r="AE101" s="93"/>
      <c r="AF101" s="93"/>
      <c r="AG101" s="100"/>
      <c r="AH101" s="64"/>
      <c r="AI101" s="64"/>
      <c r="AJ101" s="93"/>
      <c r="AK101" s="65"/>
    </row>
    <row r="102" spans="1:37 16373:16381">
      <c r="A102" s="11"/>
      <c r="B102" s="11"/>
      <c r="C102" s="11"/>
      <c r="N102" s="11"/>
      <c r="O102" s="11"/>
      <c r="P102" s="11"/>
      <c r="Q102" s="11"/>
      <c r="R102" s="11"/>
      <c r="V102" s="63"/>
      <c r="W102" s="97"/>
      <c r="X102" s="93"/>
      <c r="Y102" s="93"/>
      <c r="AA102" s="99"/>
      <c r="AB102" s="29"/>
      <c r="AC102" s="93"/>
      <c r="AD102" s="93"/>
      <c r="AE102" s="93"/>
      <c r="AF102" s="93"/>
      <c r="AG102" s="93"/>
      <c r="AH102" s="65"/>
      <c r="AI102" s="65"/>
      <c r="AJ102" s="93"/>
      <c r="AK102" s="65"/>
    </row>
    <row r="103" spans="1:37 16373:16381">
      <c r="A103" s="11"/>
      <c r="B103" s="11"/>
      <c r="C103" s="11"/>
      <c r="N103" s="11"/>
      <c r="O103" s="11"/>
      <c r="P103" s="11"/>
      <c r="Q103" s="11"/>
      <c r="R103" s="11"/>
      <c r="V103" s="63"/>
      <c r="W103" s="97"/>
      <c r="X103" s="93"/>
      <c r="Y103" s="93"/>
      <c r="AA103" s="99"/>
      <c r="AB103" s="29"/>
      <c r="AC103" s="93"/>
      <c r="AD103" s="93"/>
      <c r="AE103" s="93"/>
      <c r="AF103" s="93"/>
      <c r="AG103" s="93"/>
      <c r="AH103" s="65"/>
      <c r="AI103" s="65"/>
      <c r="AJ103" s="93"/>
      <c r="AK103" s="65"/>
    </row>
    <row r="104" spans="1:37 16373:16381">
      <c r="A104" s="11"/>
      <c r="B104" s="11"/>
      <c r="C104" s="11"/>
      <c r="N104" s="11"/>
      <c r="O104" s="11"/>
      <c r="P104" s="11"/>
      <c r="Q104" s="11"/>
      <c r="R104" s="11"/>
      <c r="V104" s="63"/>
      <c r="W104" s="97"/>
      <c r="X104" s="93"/>
      <c r="Y104" s="93"/>
      <c r="AA104" s="99"/>
      <c r="AB104" s="29"/>
      <c r="AC104" s="93"/>
      <c r="AD104" s="93"/>
      <c r="AE104" s="93"/>
      <c r="AF104" s="93"/>
      <c r="AG104" s="93"/>
      <c r="AH104" s="65"/>
      <c r="AI104" s="65"/>
      <c r="AJ104" s="93"/>
      <c r="AK104" s="65"/>
    </row>
  </sheetData>
  <autoFilter ref="A2:AK100">
    <filterColumn colId="21">
      <filters>
        <filter val="22,5"/>
        <filter val="25,0"/>
      </filters>
    </filterColumn>
  </autoFilter>
  <mergeCells count="66">
    <mergeCell ref="I31:I32"/>
    <mergeCell ref="J31:J32"/>
    <mergeCell ref="K31:K32"/>
    <mergeCell ref="L31:L32"/>
    <mergeCell ref="A33:A34"/>
    <mergeCell ref="C33:C34"/>
    <mergeCell ref="D33:D34"/>
    <mergeCell ref="F33:F34"/>
    <mergeCell ref="G33:G34"/>
    <mergeCell ref="H33:H34"/>
    <mergeCell ref="A31:A32"/>
    <mergeCell ref="C31:C32"/>
    <mergeCell ref="D31:D32"/>
    <mergeCell ref="F31:F32"/>
    <mergeCell ref="G31:G32"/>
    <mergeCell ref="H31:H32"/>
    <mergeCell ref="I33:I34"/>
    <mergeCell ref="J33:J34"/>
    <mergeCell ref="K33:K34"/>
    <mergeCell ref="L33:L34"/>
    <mergeCell ref="A48:A52"/>
    <mergeCell ref="C48:C52"/>
    <mergeCell ref="E48:E52"/>
    <mergeCell ref="G48:G49"/>
    <mergeCell ref="I48:I52"/>
    <mergeCell ref="V48:V52"/>
    <mergeCell ref="H49:H50"/>
    <mergeCell ref="F50:F51"/>
    <mergeCell ref="G50:G51"/>
    <mergeCell ref="H51:H52"/>
    <mergeCell ref="J51:J52"/>
    <mergeCell ref="A53:A55"/>
    <mergeCell ref="C53:C55"/>
    <mergeCell ref="E53:E55"/>
    <mergeCell ref="F53:F55"/>
    <mergeCell ref="G53:G55"/>
    <mergeCell ref="A56:A59"/>
    <mergeCell ref="C56:C59"/>
    <mergeCell ref="E56:E59"/>
    <mergeCell ref="G56:G59"/>
    <mergeCell ref="H56:H59"/>
    <mergeCell ref="I60:I61"/>
    <mergeCell ref="J60:J61"/>
    <mergeCell ref="J53:J55"/>
    <mergeCell ref="M53:M54"/>
    <mergeCell ref="V53:V55"/>
    <mergeCell ref="I56:I59"/>
    <mergeCell ref="J56:J59"/>
    <mergeCell ref="I53:I55"/>
    <mergeCell ref="L56:L59"/>
    <mergeCell ref="V62:V63"/>
    <mergeCell ref="M60:M61"/>
    <mergeCell ref="V60:V61"/>
    <mergeCell ref="A62:A63"/>
    <mergeCell ref="C62:C63"/>
    <mergeCell ref="E62:E63"/>
    <mergeCell ref="G62:G63"/>
    <mergeCell ref="H62:H63"/>
    <mergeCell ref="I62:I63"/>
    <mergeCell ref="J62:J63"/>
    <mergeCell ref="M62:M63"/>
    <mergeCell ref="A60:A61"/>
    <mergeCell ref="C60:C61"/>
    <mergeCell ref="E60:E61"/>
    <mergeCell ref="G60:G61"/>
    <mergeCell ref="H60:H61"/>
  </mergeCells>
  <conditionalFormatting sqref="K80:L80">
    <cfRule type="cellIs" dxfId="15" priority="67" operator="lessThan">
      <formula>0.23</formula>
    </cfRule>
  </conditionalFormatting>
  <conditionalFormatting sqref="L92:M92">
    <cfRule type="cellIs" dxfId="14" priority="68" operator="lessThan">
      <formula>0.23</formula>
    </cfRule>
  </conditionalFormatting>
  <conditionalFormatting sqref="L95:M98">
    <cfRule type="cellIs" dxfId="13" priority="64" operator="lessThan">
      <formula>0.23</formula>
    </cfRule>
  </conditionalFormatting>
  <conditionalFormatting sqref="N99:N100">
    <cfRule type="cellIs" dxfId="12" priority="60" operator="equal">
      <formula>"Reference"</formula>
    </cfRule>
    <cfRule type="cellIs" dxfId="11" priority="61" operator="equal">
      <formula>"yes"</formula>
    </cfRule>
  </conditionalFormatting>
  <conditionalFormatting sqref="T3:T79 T81:T87 T89">
    <cfRule type="cellIs" dxfId="10" priority="70" operator="lessThan">
      <formula>25</formula>
    </cfRule>
  </conditionalFormatting>
  <conditionalFormatting sqref="U3:U79 U81:U87 U89">
    <cfRule type="cellIs" dxfId="9" priority="69" operator="lessThan">
      <formula>25</formula>
    </cfRule>
  </conditionalFormatting>
  <conditionalFormatting sqref="AA100">
    <cfRule type="cellIs" dxfId="8" priority="58" operator="equal">
      <formula>"Reference"</formula>
    </cfRule>
    <cfRule type="cellIs" dxfId="7" priority="59" operator="equal">
      <formula>"yes"</formula>
    </cfRule>
  </conditionalFormatting>
  <conditionalFormatting sqref="AC1:AI1048576">
    <cfRule type="cellIs" dxfId="6" priority="33" operator="equal">
      <formula>"no"</formula>
    </cfRule>
    <cfRule type="cellIs" dxfId="5" priority="32" operator="equal">
      <formula>"special"</formula>
    </cfRule>
    <cfRule type="cellIs" dxfId="4" priority="5" operator="equal">
      <formula>"not applicable"</formula>
    </cfRule>
    <cfRule type="cellIs" dxfId="3" priority="4" operator="equal">
      <formula>"partially"</formula>
    </cfRule>
    <cfRule type="cellIs" dxfId="2" priority="3" operator="equal">
      <formula>"N/A"</formula>
    </cfRule>
    <cfRule type="cellIs" dxfId="1" priority="2" operator="equal">
      <formula>"applicable"</formula>
    </cfRule>
    <cfRule type="cellIs" dxfId="0" priority="1" operator="equal">
      <formula>"yes"</formula>
    </cfRule>
  </conditionalFormatting>
  <pageMargins left="0.7" right="0.7" top="0.75" bottom="0.75" header="0.3" footer="0.3"/>
  <pageSetup paperSize="9" scale="24" orientation="portrait" r:id="rId1"/>
  <headerFooter>
    <oddFooter>&amp;L&amp;F</oddFooter>
  </headerFooter>
  <legacyDrawing r:id="rId2"/>
</worksheet>
</file>

<file path=docMetadata/LabelInfo.xml><?xml version="1.0" encoding="utf-8"?>
<clbl:labelList xmlns:clbl="http://schemas.microsoft.com/office/2020/mipLabelMetadata">
  <clbl:label id="{0cda0c22-3e77-43b9-8faf-0bad2baf7893}" enabled="1" method="Standard" siteId="{085c0b65-6a84-4006-851e-5faa7ec5367e}"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JNS analysis 2025</vt:lpstr>
      <vt:lpstr>'JNS analysis 2025'!Druckbereich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Schachner Andreas (TS)</dc:creator>
  <cp:lastModifiedBy>Weber, Konrad</cp:lastModifiedBy>
  <cp:lastPrinted>2025-04-11T06:03:37Z</cp:lastPrinted>
  <dcterms:created xsi:type="dcterms:W3CDTF">2023-12-14T09:51:32Z</dcterms:created>
  <dcterms:modified xsi:type="dcterms:W3CDTF">2025-04-11T10:44:28Z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2023-12-14T00:00:00Z</vt:filetime>
  </property>
  <property fmtid="{D5CDD505-2E9C-101B-9397-08002B2CF9AE}" pid="3" name="LastSaved">
    <vt:filetime>2023-12-14T00:00:00Z</vt:filetime>
  </property>
  <property fmtid="{D5CDD505-2E9C-101B-9397-08002B2CF9AE}" pid="4" name="Producer">
    <vt:lpwstr>iLovePDF</vt:lpwstr>
  </property>
</Properties>
</file>